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O:\Sekce_V\52_odbor_senovazne\521\OMDV\SVODKY\svodky2025\uchazeč\"/>
    </mc:Choice>
  </mc:AlternateContent>
  <xr:revisionPtr revIDLastSave="0" documentId="13_ncr:1_{D9E6A11D-4B86-4034-AD49-ABD77E288B42}" xr6:coauthVersionLast="47" xr6:coauthVersionMax="47" xr10:uidLastSave="{00000000-0000-0000-0000-000000000000}"/>
  <bookViews>
    <workbookView xWindow="-120" yWindow="-120" windowWidth="29040" windowHeight="15840" tabRatio="615" activeTab="4" xr2:uid="{00000000-000D-0000-FFFF-FFFF00000000}"/>
  </bookViews>
  <sheets>
    <sheet name="OBSAH" sheetId="43" r:id="rId1"/>
    <sheet name="1999 - 2025" sheetId="42" r:id="rId2"/>
    <sheet name="čerství absolventi" sheetId="45" r:id="rId3"/>
    <sheet name="vše _ kam" sheetId="30" r:id="rId4"/>
    <sheet name="vše_terc" sheetId="22" r:id="rId5"/>
    <sheet name="vše _ druh studia " sheetId="23" r:id="rId6"/>
    <sheet name="vše _ věk x dfst " sheetId="29" r:id="rId7"/>
    <sheet name="List1" sheetId="44" state="hidden" r:id="rId8"/>
  </sheets>
  <definedNames>
    <definedName name="_xlnm.Print_Titles" localSheetId="5">'vše _ druh studia '!$3:$3</definedName>
    <definedName name="_xlnm.Print_Area" localSheetId="1">'1999 - 2025'!$A$1:$I$281</definedName>
    <definedName name="_xlnm.Print_Area" localSheetId="0">OBSAH!$A$1:$B$88</definedName>
    <definedName name="_xlnm.Print_Area" localSheetId="5">'vše _ druh studia '!$A$1:$L$186</definedName>
    <definedName name="_xlnm.Print_Area" localSheetId="3">'vše _ kam'!$A$1:$O$46</definedName>
    <definedName name="_xlnm.Print_Area" localSheetId="6">'vše _ věk x dfst '!$A$1:$O$120</definedName>
    <definedName name="_xlnm.Print_Area" localSheetId="4">vše_terc!$A$1:$R$55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43" l="1"/>
  <c r="B29" i="43"/>
  <c r="AB47" i="45"/>
  <c r="Z47" i="45"/>
  <c r="AB45" i="45"/>
  <c r="AB43" i="45"/>
  <c r="AB40" i="45"/>
  <c r="AB38" i="45"/>
  <c r="AB36" i="45"/>
  <c r="AB33" i="45"/>
  <c r="AB31" i="45"/>
  <c r="AB29" i="45"/>
  <c r="AD27" i="22"/>
  <c r="AD29" i="22" s="1"/>
  <c r="AD24" i="22"/>
  <c r="AD26" i="22" s="1"/>
  <c r="AD6" i="22"/>
  <c r="AD5" i="22"/>
  <c r="AD4" i="22"/>
  <c r="AD12" i="22" s="1"/>
  <c r="AD3" i="22"/>
  <c r="AD19" i="22"/>
  <c r="AB28" i="45" s="1"/>
  <c r="AD18" i="22"/>
  <c r="AD15" i="22"/>
  <c r="AD11" i="22"/>
  <c r="AD25" i="22"/>
  <c r="AD23" i="22"/>
  <c r="AB14" i="45" l="1"/>
  <c r="AB12" i="45"/>
  <c r="AB8" i="45"/>
  <c r="AB7" i="45"/>
  <c r="AB16" i="45"/>
  <c r="AB6" i="45"/>
  <c r="AB10" i="45"/>
  <c r="AB15" i="45"/>
  <c r="AB11" i="45"/>
  <c r="AD17" i="22"/>
  <c r="AD16" i="22"/>
  <c r="AD14" i="22"/>
  <c r="AD13" i="22"/>
  <c r="AD28" i="22"/>
  <c r="L274" i="23" l="1"/>
  <c r="K274" i="23"/>
  <c r="L273" i="23"/>
  <c r="K273" i="23"/>
  <c r="G273" i="23"/>
  <c r="E273" i="23"/>
  <c r="L272" i="23"/>
  <c r="K272" i="23"/>
  <c r="G272" i="23"/>
  <c r="E272" i="23"/>
  <c r="L271" i="23"/>
  <c r="K271" i="23"/>
  <c r="G271" i="23"/>
  <c r="E271" i="23"/>
  <c r="L270" i="23"/>
  <c r="K270" i="23"/>
  <c r="F270" i="23"/>
  <c r="C270" i="23"/>
  <c r="E270" i="23" s="1"/>
  <c r="L269" i="23"/>
  <c r="K269" i="23"/>
  <c r="G269" i="23"/>
  <c r="E269" i="23"/>
  <c r="L268" i="23"/>
  <c r="K268" i="23"/>
  <c r="G268" i="23"/>
  <c r="E268" i="23"/>
  <c r="L267" i="23"/>
  <c r="K267" i="23"/>
  <c r="G267" i="23"/>
  <c r="E267" i="23"/>
  <c r="L266" i="23"/>
  <c r="K266" i="23"/>
  <c r="F266" i="23"/>
  <c r="C266" i="23"/>
  <c r="E266" i="23" s="1"/>
  <c r="AA22" i="30"/>
  <c r="AA21" i="30"/>
  <c r="AA17" i="30"/>
  <c r="AA16" i="30"/>
  <c r="AA12" i="30"/>
  <c r="AA11" i="30"/>
  <c r="AB22" i="30"/>
  <c r="AB21" i="30"/>
  <c r="AB20" i="30"/>
  <c r="AB17" i="30"/>
  <c r="AB16" i="30"/>
  <c r="AB15" i="30"/>
  <c r="AB12" i="30"/>
  <c r="AB11" i="30"/>
  <c r="AB10" i="30"/>
  <c r="AB7" i="30"/>
  <c r="AB6" i="30"/>
  <c r="AB5" i="30"/>
  <c r="AB8" i="30" s="1"/>
  <c r="AB18" i="30"/>
  <c r="AB41" i="30" s="1"/>
  <c r="AB13" i="30"/>
  <c r="AB36" i="30" s="1"/>
  <c r="AB34" i="30"/>
  <c r="G270" i="23" l="1"/>
  <c r="G266" i="23"/>
  <c r="F274" i="23"/>
  <c r="C274" i="23"/>
  <c r="E274" i="23" s="1"/>
  <c r="AB23" i="30"/>
  <c r="AB46" i="30" s="1"/>
  <c r="AB45" i="30"/>
  <c r="AB44" i="30"/>
  <c r="AB38" i="30"/>
  <c r="AB39" i="30"/>
  <c r="AB40" i="30"/>
  <c r="AB35" i="30"/>
  <c r="AB33" i="30"/>
  <c r="AB31" i="30"/>
  <c r="AB28" i="30"/>
  <c r="AB29" i="30"/>
  <c r="AB30" i="30"/>
  <c r="G274" i="23" l="1"/>
  <c r="AB43" i="30"/>
  <c r="D535" i="42" l="1"/>
  <c r="D534" i="42"/>
  <c r="D533" i="42"/>
  <c r="D532" i="42"/>
  <c r="D531" i="42"/>
  <c r="D530" i="42"/>
  <c r="D529" i="42"/>
  <c r="D528" i="42"/>
  <c r="AA45" i="45"/>
  <c r="AA43" i="45"/>
  <c r="AA40" i="45"/>
  <c r="AA38" i="45"/>
  <c r="AA36" i="45"/>
  <c r="AA33" i="45"/>
  <c r="AA31" i="45"/>
  <c r="AA29" i="45"/>
  <c r="AC27" i="22"/>
  <c r="AC24" i="22"/>
  <c r="AC26" i="22" s="1"/>
  <c r="AC6" i="22"/>
  <c r="AC5" i="22"/>
  <c r="AC4" i="22"/>
  <c r="AC12" i="22" s="1"/>
  <c r="AC29" i="22"/>
  <c r="AC23" i="22"/>
  <c r="AC19" i="22"/>
  <c r="AA28" i="45" s="1"/>
  <c r="AC18" i="22"/>
  <c r="AC11" i="22"/>
  <c r="AC15" i="22"/>
  <c r="L264" i="23"/>
  <c r="K264" i="23"/>
  <c r="L263" i="23"/>
  <c r="K263" i="23"/>
  <c r="G263" i="23"/>
  <c r="E263" i="23"/>
  <c r="L262" i="23"/>
  <c r="K262" i="23"/>
  <c r="G262" i="23"/>
  <c r="E262" i="23"/>
  <c r="L261" i="23"/>
  <c r="K261" i="23"/>
  <c r="G261" i="23"/>
  <c r="E261" i="23"/>
  <c r="L260" i="23"/>
  <c r="K260" i="23"/>
  <c r="F260" i="23"/>
  <c r="C260" i="23"/>
  <c r="E260" i="23" s="1"/>
  <c r="L259" i="23"/>
  <c r="K259" i="23"/>
  <c r="G259" i="23"/>
  <c r="E259" i="23"/>
  <c r="L258" i="23"/>
  <c r="K258" i="23"/>
  <c r="G258" i="23"/>
  <c r="E258" i="23"/>
  <c r="L257" i="23"/>
  <c r="K257" i="23"/>
  <c r="G257" i="23"/>
  <c r="E257" i="23"/>
  <c r="L256" i="23"/>
  <c r="K256" i="23"/>
  <c r="F256" i="23"/>
  <c r="C256" i="23"/>
  <c r="E256" i="23" s="1"/>
  <c r="AA20" i="30"/>
  <c r="AA15" i="30"/>
  <c r="AA10" i="30"/>
  <c r="AA7" i="30"/>
  <c r="AA6" i="30"/>
  <c r="AA5" i="30"/>
  <c r="I495" i="42"/>
  <c r="I494" i="42"/>
  <c r="I493" i="42"/>
  <c r="I492" i="42"/>
  <c r="I491" i="42"/>
  <c r="I490" i="42"/>
  <c r="I489" i="42"/>
  <c r="I488" i="42"/>
  <c r="B28" i="43"/>
  <c r="Z40" i="45"/>
  <c r="Z38" i="45"/>
  <c r="Z36" i="45"/>
  <c r="Z17" i="30"/>
  <c r="Z22" i="30"/>
  <c r="Z21" i="30"/>
  <c r="Z20" i="30"/>
  <c r="Z16" i="30"/>
  <c r="Z15" i="30"/>
  <c r="Z12" i="30"/>
  <c r="Z11" i="30"/>
  <c r="Z10" i="30"/>
  <c r="Z7" i="30"/>
  <c r="Z6" i="30"/>
  <c r="Z5" i="30"/>
  <c r="Y5" i="30"/>
  <c r="Y6" i="30"/>
  <c r="Y7" i="30"/>
  <c r="Y10" i="30"/>
  <c r="Y11" i="30"/>
  <c r="Y12" i="30"/>
  <c r="Y15" i="30"/>
  <c r="Y16" i="30"/>
  <c r="Y17" i="30"/>
  <c r="Y20" i="30"/>
  <c r="Y21" i="30"/>
  <c r="Y22" i="30"/>
  <c r="AB27" i="22"/>
  <c r="AB29" i="22" s="1"/>
  <c r="AB24" i="22"/>
  <c r="AB25" i="22" s="1"/>
  <c r="AB23" i="22"/>
  <c r="AB11" i="22"/>
  <c r="AB6" i="22"/>
  <c r="AB15" i="22" s="1"/>
  <c r="AB5" i="22"/>
  <c r="AB4" i="22"/>
  <c r="AB12" i="22" s="1"/>
  <c r="AB19" i="22"/>
  <c r="Z28" i="45" s="1"/>
  <c r="AB18" i="22"/>
  <c r="AC14" i="22" l="1"/>
  <c r="Z12" i="45"/>
  <c r="AB17" i="22"/>
  <c r="Z10" i="45"/>
  <c r="Z11" i="45"/>
  <c r="AC25" i="22"/>
  <c r="AA12" i="45"/>
  <c r="AA10" i="45"/>
  <c r="AA8" i="45"/>
  <c r="AA6" i="45"/>
  <c r="AA16" i="45"/>
  <c r="AA15" i="45"/>
  <c r="AA14" i="45"/>
  <c r="AC17" i="22"/>
  <c r="AC16" i="22"/>
  <c r="AC13" i="22"/>
  <c r="AA11" i="45"/>
  <c r="AA7" i="45"/>
  <c r="AC28" i="22"/>
  <c r="G256" i="23"/>
  <c r="G260" i="23"/>
  <c r="C264" i="23"/>
  <c r="F264" i="23"/>
  <c r="AB26" i="22"/>
  <c r="AA23" i="30"/>
  <c r="AA46" i="30" s="1"/>
  <c r="AA13" i="30"/>
  <c r="AA33" i="30" s="1"/>
  <c r="AA8" i="30"/>
  <c r="AA31" i="30" s="1"/>
  <c r="AA18" i="30"/>
  <c r="AA41" i="30" s="1"/>
  <c r="Y23" i="30"/>
  <c r="Y45" i="30" s="1"/>
  <c r="Y18" i="30"/>
  <c r="Y38" i="30" s="1"/>
  <c r="Y8" i="30"/>
  <c r="Y28" i="30" s="1"/>
  <c r="Y13" i="30"/>
  <c r="Y33" i="30" s="1"/>
  <c r="Z18" i="30"/>
  <c r="Z41" i="30" s="1"/>
  <c r="Z23" i="30"/>
  <c r="Z46" i="30" s="1"/>
  <c r="Z13" i="30"/>
  <c r="Z36" i="30" s="1"/>
  <c r="Z8" i="30"/>
  <c r="Z31" i="30" s="1"/>
  <c r="AB14" i="22"/>
  <c r="AB13" i="22"/>
  <c r="AB16" i="22"/>
  <c r="AB28" i="22"/>
  <c r="E264" i="23" l="1"/>
  <c r="AC3" i="22"/>
  <c r="AA35" i="30"/>
  <c r="AA36" i="30"/>
  <c r="AA34" i="30"/>
  <c r="G264" i="23"/>
  <c r="AA44" i="30"/>
  <c r="AA43" i="30"/>
  <c r="AA45" i="30"/>
  <c r="AA40" i="30"/>
  <c r="AA38" i="30"/>
  <c r="AA28" i="30"/>
  <c r="AA30" i="30"/>
  <c r="AA29" i="30"/>
  <c r="AA39" i="30"/>
  <c r="Y46" i="30"/>
  <c r="Y43" i="30"/>
  <c r="Y44" i="30"/>
  <c r="Y29" i="30"/>
  <c r="Y40" i="30"/>
  <c r="Y39" i="30"/>
  <c r="Y31" i="30"/>
  <c r="Y35" i="30"/>
  <c r="Y36" i="30"/>
  <c r="Y30" i="30"/>
  <c r="Y34" i="30"/>
  <c r="Y41" i="30"/>
  <c r="Z45" i="30"/>
  <c r="Z28" i="30"/>
  <c r="Z30" i="30"/>
  <c r="Z39" i="30"/>
  <c r="Z38" i="30"/>
  <c r="Z40" i="30"/>
  <c r="Z44" i="30"/>
  <c r="Z43" i="30"/>
  <c r="Z35" i="30"/>
  <c r="Z34" i="30"/>
  <c r="Z33" i="30"/>
  <c r="Z29" i="30"/>
  <c r="L254" i="23" l="1"/>
  <c r="K254" i="23"/>
  <c r="L253" i="23"/>
  <c r="K253" i="23"/>
  <c r="G253" i="23"/>
  <c r="E253" i="23"/>
  <c r="L252" i="23"/>
  <c r="K252" i="23"/>
  <c r="G252" i="23"/>
  <c r="E252" i="23"/>
  <c r="L251" i="23"/>
  <c r="K251" i="23"/>
  <c r="G251" i="23"/>
  <c r="E251" i="23"/>
  <c r="L250" i="23"/>
  <c r="K250" i="23"/>
  <c r="F250" i="23"/>
  <c r="C250" i="23"/>
  <c r="E250" i="23" s="1"/>
  <c r="L249" i="23"/>
  <c r="K249" i="23"/>
  <c r="G249" i="23"/>
  <c r="E249" i="23"/>
  <c r="L248" i="23"/>
  <c r="K248" i="23"/>
  <c r="G248" i="23"/>
  <c r="E248" i="23"/>
  <c r="L247" i="23"/>
  <c r="K247" i="23"/>
  <c r="G247" i="23"/>
  <c r="E247" i="23"/>
  <c r="L246" i="23"/>
  <c r="K246" i="23"/>
  <c r="F246" i="23"/>
  <c r="C246" i="23"/>
  <c r="F254" i="23" l="1"/>
  <c r="C254" i="23"/>
  <c r="G250" i="23"/>
  <c r="E246" i="23"/>
  <c r="G246" i="23"/>
  <c r="D506" i="42"/>
  <c r="C506" i="42"/>
  <c r="D505" i="42"/>
  <c r="C505" i="42"/>
  <c r="D504" i="42"/>
  <c r="Z33" i="45" s="1"/>
  <c r="Z8" i="45" s="1"/>
  <c r="C504" i="42"/>
  <c r="Z16" i="45" s="1"/>
  <c r="D503" i="42"/>
  <c r="C503" i="42"/>
  <c r="D502" i="42"/>
  <c r="Z31" i="45" s="1"/>
  <c r="Z7" i="45" s="1"/>
  <c r="C502" i="42"/>
  <c r="Z45" i="45" s="1"/>
  <c r="Z15" i="45" s="1"/>
  <c r="D501" i="42"/>
  <c r="C501" i="42"/>
  <c r="D500" i="42"/>
  <c r="Z29" i="45" s="1"/>
  <c r="Z6" i="45" s="1"/>
  <c r="C500" i="42"/>
  <c r="Z43" i="45" s="1"/>
  <c r="Z14" i="45" s="1"/>
  <c r="D499" i="42"/>
  <c r="C499" i="42"/>
  <c r="D495" i="42"/>
  <c r="D494" i="42"/>
  <c r="D493" i="42"/>
  <c r="D492" i="42"/>
  <c r="D491" i="42"/>
  <c r="D490" i="42"/>
  <c r="D489" i="42"/>
  <c r="D488" i="42"/>
  <c r="B27" i="43"/>
  <c r="Y40" i="45"/>
  <c r="Y38" i="45"/>
  <c r="Y36" i="45"/>
  <c r="X28" i="45"/>
  <c r="AA6" i="22"/>
  <c r="AA15" i="22" s="1"/>
  <c r="AA17" i="22" s="1"/>
  <c r="AA5" i="22"/>
  <c r="AA4" i="22"/>
  <c r="AA12" i="22" s="1"/>
  <c r="AA27" i="22"/>
  <c r="AA24" i="22"/>
  <c r="L244" i="23"/>
  <c r="K244" i="23"/>
  <c r="L243" i="23"/>
  <c r="K243" i="23"/>
  <c r="L242" i="23"/>
  <c r="K242" i="23"/>
  <c r="L241" i="23"/>
  <c r="K241" i="23"/>
  <c r="L240" i="23"/>
  <c r="K240" i="23"/>
  <c r="L239" i="23"/>
  <c r="K239" i="23"/>
  <c r="L238" i="23"/>
  <c r="K238" i="23"/>
  <c r="L237" i="23"/>
  <c r="K237" i="23"/>
  <c r="L236" i="23"/>
  <c r="K236" i="23"/>
  <c r="G243" i="23"/>
  <c r="G242" i="23"/>
  <c r="G241" i="23"/>
  <c r="G239" i="23"/>
  <c r="G238" i="23"/>
  <c r="G237" i="23"/>
  <c r="E243" i="23"/>
  <c r="E242" i="23"/>
  <c r="E241" i="23"/>
  <c r="E239" i="23"/>
  <c r="E238" i="23"/>
  <c r="E237" i="23"/>
  <c r="F240" i="23"/>
  <c r="C240" i="23"/>
  <c r="E240" i="23" s="1"/>
  <c r="F236" i="23"/>
  <c r="C236" i="23"/>
  <c r="E236" i="23" s="1"/>
  <c r="AA19" i="22"/>
  <c r="Y28" i="45" s="1"/>
  <c r="AA18" i="22"/>
  <c r="Z27" i="22"/>
  <c r="Z28" i="22" s="1"/>
  <c r="Z24" i="22"/>
  <c r="Z26" i="22" s="1"/>
  <c r="Z23" i="22"/>
  <c r="Z19" i="22"/>
  <c r="Z18" i="22"/>
  <c r="Z11" i="22"/>
  <c r="Z6" i="22"/>
  <c r="Z15" i="22" s="1"/>
  <c r="Z5" i="22"/>
  <c r="Z4" i="22"/>
  <c r="Z12" i="22" s="1"/>
  <c r="I466" i="42"/>
  <c r="H466" i="42"/>
  <c r="I465" i="42"/>
  <c r="H465" i="42"/>
  <c r="G465" i="42"/>
  <c r="I464" i="42"/>
  <c r="Y33" i="45" s="1"/>
  <c r="H464" i="42"/>
  <c r="Y47" i="45" s="1"/>
  <c r="I463" i="42"/>
  <c r="H463" i="42"/>
  <c r="G463" i="42"/>
  <c r="I462" i="42"/>
  <c r="Y31" i="45" s="1"/>
  <c r="H462" i="42"/>
  <c r="Y45" i="45" s="1"/>
  <c r="I461" i="42"/>
  <c r="H461" i="42"/>
  <c r="G461" i="42"/>
  <c r="I460" i="42"/>
  <c r="Y29" i="45" s="1"/>
  <c r="H460" i="42"/>
  <c r="Y43" i="45" s="1"/>
  <c r="I459" i="42"/>
  <c r="H459" i="42"/>
  <c r="I455" i="42"/>
  <c r="I454" i="42"/>
  <c r="I453" i="42"/>
  <c r="I452" i="42"/>
  <c r="I451" i="42"/>
  <c r="I450" i="42"/>
  <c r="I449" i="42"/>
  <c r="I448" i="42"/>
  <c r="B26" i="43"/>
  <c r="B25" i="43"/>
  <c r="X40" i="45"/>
  <c r="X12" i="45" s="1"/>
  <c r="X38" i="45"/>
  <c r="X11" i="45" s="1"/>
  <c r="X36" i="45"/>
  <c r="X10" i="45" s="1"/>
  <c r="L234" i="23"/>
  <c r="K234" i="23"/>
  <c r="L233" i="23"/>
  <c r="K233" i="23"/>
  <c r="G233" i="23"/>
  <c r="E233" i="23"/>
  <c r="L232" i="23"/>
  <c r="K232" i="23"/>
  <c r="G232" i="23"/>
  <c r="E232" i="23"/>
  <c r="L231" i="23"/>
  <c r="K231" i="23"/>
  <c r="G231" i="23"/>
  <c r="E231" i="23"/>
  <c r="L230" i="23"/>
  <c r="K230" i="23"/>
  <c r="F230" i="23"/>
  <c r="C230" i="23"/>
  <c r="L229" i="23"/>
  <c r="K229" i="23"/>
  <c r="G229" i="23"/>
  <c r="E229" i="23"/>
  <c r="L228" i="23"/>
  <c r="K228" i="23"/>
  <c r="G228" i="23"/>
  <c r="E228" i="23"/>
  <c r="L227" i="23"/>
  <c r="K227" i="23"/>
  <c r="G227" i="23"/>
  <c r="E227" i="23"/>
  <c r="L226" i="23"/>
  <c r="K226" i="23"/>
  <c r="F226" i="23"/>
  <c r="C226" i="23"/>
  <c r="X15" i="30"/>
  <c r="X20" i="30"/>
  <c r="X21" i="30"/>
  <c r="X22" i="30"/>
  <c r="X17" i="30"/>
  <c r="X16" i="30"/>
  <c r="X12" i="30"/>
  <c r="X11" i="30"/>
  <c r="X10" i="30"/>
  <c r="X7" i="30"/>
  <c r="X6" i="30"/>
  <c r="X5" i="30"/>
  <c r="W5" i="30"/>
  <c r="W6" i="30"/>
  <c r="W7" i="30"/>
  <c r="W10" i="30"/>
  <c r="W11" i="30"/>
  <c r="W12" i="30"/>
  <c r="W15" i="30"/>
  <c r="W16" i="30"/>
  <c r="W17" i="30"/>
  <c r="W20" i="30"/>
  <c r="W21" i="30"/>
  <c r="W22" i="30"/>
  <c r="D448" i="42"/>
  <c r="D449" i="42"/>
  <c r="D450" i="42"/>
  <c r="D451" i="42"/>
  <c r="D452" i="42"/>
  <c r="D453" i="42"/>
  <c r="D454" i="42"/>
  <c r="D455" i="42"/>
  <c r="D466" i="42"/>
  <c r="C466" i="42"/>
  <c r="D465" i="42"/>
  <c r="C465" i="42"/>
  <c r="D464" i="42"/>
  <c r="X33" i="45" s="1"/>
  <c r="X8" i="45" s="1"/>
  <c r="C464" i="42"/>
  <c r="X47" i="45" s="1"/>
  <c r="X16" i="45" s="1"/>
  <c r="D463" i="42"/>
  <c r="C463" i="42"/>
  <c r="D462" i="42"/>
  <c r="X31" i="45" s="1"/>
  <c r="X7" i="45" s="1"/>
  <c r="C462" i="42"/>
  <c r="X45" i="45" s="1"/>
  <c r="X15" i="45" s="1"/>
  <c r="D461" i="42"/>
  <c r="C461" i="42"/>
  <c r="D460" i="42"/>
  <c r="X29" i="45" s="1"/>
  <c r="X6" i="45" s="1"/>
  <c r="C460" i="42"/>
  <c r="X43" i="45" s="1"/>
  <c r="X14" i="45" s="1"/>
  <c r="D459" i="42"/>
  <c r="C459" i="42"/>
  <c r="Y15" i="45" l="1"/>
  <c r="Y11" i="45"/>
  <c r="Y12" i="45"/>
  <c r="Y16" i="45"/>
  <c r="Y7" i="45"/>
  <c r="Y14" i="45"/>
  <c r="AA14" i="22"/>
  <c r="Y8" i="45"/>
  <c r="Y6" i="45"/>
  <c r="Y10" i="45"/>
  <c r="G254" i="23"/>
  <c r="E254" i="23"/>
  <c r="AB3" i="22"/>
  <c r="W8" i="30"/>
  <c r="W28" i="30" s="1"/>
  <c r="W18" i="30"/>
  <c r="W38" i="30" s="1"/>
  <c r="W13" i="30"/>
  <c r="W33" i="30" s="1"/>
  <c r="W23" i="30"/>
  <c r="W45" i="30" s="1"/>
  <c r="G240" i="23"/>
  <c r="G236" i="23"/>
  <c r="C244" i="23"/>
  <c r="AA3" i="22" s="1"/>
  <c r="F244" i="23"/>
  <c r="AA29" i="22"/>
  <c r="Z29" i="22"/>
  <c r="Z13" i="22"/>
  <c r="Z14" i="22"/>
  <c r="Z25" i="22"/>
  <c r="AA28" i="22"/>
  <c r="AA13" i="22"/>
  <c r="AA16" i="22"/>
  <c r="Z17" i="22"/>
  <c r="Z16" i="22"/>
  <c r="F234" i="23"/>
  <c r="G230" i="23"/>
  <c r="C234" i="23"/>
  <c r="Z3" i="22" s="1"/>
  <c r="E226" i="23"/>
  <c r="AA26" i="22" s="1"/>
  <c r="G226" i="23"/>
  <c r="E230" i="23"/>
  <c r="X8" i="30"/>
  <c r="X31" i="30" s="1"/>
  <c r="X13" i="30"/>
  <c r="X36" i="30" s="1"/>
  <c r="X18" i="30"/>
  <c r="X41" i="30" s="1"/>
  <c r="X23" i="30"/>
  <c r="X46" i="30" s="1"/>
  <c r="B24" i="43"/>
  <c r="W44" i="30" l="1"/>
  <c r="W29" i="30"/>
  <c r="W30" i="30"/>
  <c r="W46" i="30"/>
  <c r="W31" i="30"/>
  <c r="W34" i="30"/>
  <c r="W40" i="30"/>
  <c r="W39" i="30"/>
  <c r="W41" i="30"/>
  <c r="W36" i="30"/>
  <c r="W35" i="30"/>
  <c r="W43" i="30"/>
  <c r="E244" i="23"/>
  <c r="G244" i="23"/>
  <c r="AA25" i="22"/>
  <c r="E234" i="23"/>
  <c r="G234" i="23"/>
  <c r="X29" i="30"/>
  <c r="X28" i="30"/>
  <c r="X30" i="30"/>
  <c r="X39" i="30"/>
  <c r="X38" i="30"/>
  <c r="X35" i="30"/>
  <c r="X43" i="30"/>
  <c r="X40" i="30"/>
  <c r="X45" i="30"/>
  <c r="X33" i="30"/>
  <c r="X34" i="30"/>
  <c r="X44" i="30"/>
  <c r="Y27" i="22"/>
  <c r="Y28" i="22" s="1"/>
  <c r="Y24" i="22"/>
  <c r="Y26" i="22" s="1"/>
  <c r="Y6" i="22"/>
  <c r="Y15" i="22" s="1"/>
  <c r="Y5" i="22"/>
  <c r="Y4" i="22"/>
  <c r="Y12" i="22" s="1"/>
  <c r="Y23" i="22"/>
  <c r="Y19" i="22"/>
  <c r="W28" i="45" s="1"/>
  <c r="Y18" i="22"/>
  <c r="Y11" i="22"/>
  <c r="L224" i="23"/>
  <c r="K224" i="23"/>
  <c r="L223" i="23"/>
  <c r="K223" i="23"/>
  <c r="L222" i="23"/>
  <c r="K222" i="23"/>
  <c r="L221" i="23"/>
  <c r="K221" i="23"/>
  <c r="L220" i="23"/>
  <c r="K220" i="23"/>
  <c r="L219" i="23"/>
  <c r="K219" i="23"/>
  <c r="L218" i="23"/>
  <c r="K218" i="23"/>
  <c r="L217" i="23"/>
  <c r="K217" i="23"/>
  <c r="L216" i="23"/>
  <c r="K216" i="23"/>
  <c r="F220" i="23"/>
  <c r="F216" i="23"/>
  <c r="C220" i="23"/>
  <c r="C216" i="23"/>
  <c r="G223" i="23"/>
  <c r="G222" i="23"/>
  <c r="G221" i="23"/>
  <c r="G219" i="23"/>
  <c r="G218" i="23"/>
  <c r="G217" i="23"/>
  <c r="E223" i="23"/>
  <c r="E222" i="23"/>
  <c r="E221" i="23"/>
  <c r="E219" i="23"/>
  <c r="E218" i="23"/>
  <c r="E217" i="23"/>
  <c r="C224" i="23" l="1"/>
  <c r="E224" i="23" s="1"/>
  <c r="F224" i="23"/>
  <c r="Y14" i="22"/>
  <c r="Y29" i="22"/>
  <c r="Y16" i="22"/>
  <c r="Y17" i="22"/>
  <c r="Y13" i="22"/>
  <c r="Y25" i="22"/>
  <c r="G220" i="23"/>
  <c r="G216" i="23"/>
  <c r="E220" i="23"/>
  <c r="E216" i="23"/>
  <c r="Y3" i="22" l="1"/>
  <c r="G224" i="23"/>
  <c r="I426" i="42"/>
  <c r="H426" i="42"/>
  <c r="G426" i="42"/>
  <c r="I425" i="42"/>
  <c r="H425" i="42"/>
  <c r="G425" i="42"/>
  <c r="I424" i="42"/>
  <c r="W33" i="45" s="1"/>
  <c r="H424" i="42"/>
  <c r="W47" i="45" s="1"/>
  <c r="G424" i="42"/>
  <c r="W40" i="45" s="1"/>
  <c r="I423" i="42"/>
  <c r="H423" i="42"/>
  <c r="G423" i="42"/>
  <c r="I422" i="42"/>
  <c r="W31" i="45" s="1"/>
  <c r="H422" i="42"/>
  <c r="W45" i="45" s="1"/>
  <c r="G422" i="42"/>
  <c r="W38" i="45" s="1"/>
  <c r="I421" i="42"/>
  <c r="H421" i="42"/>
  <c r="G421" i="42"/>
  <c r="I420" i="42"/>
  <c r="W29" i="45" s="1"/>
  <c r="H420" i="42"/>
  <c r="W43" i="45" s="1"/>
  <c r="G420" i="42"/>
  <c r="W36" i="45" s="1"/>
  <c r="I419" i="42"/>
  <c r="H419" i="42"/>
  <c r="G419" i="42"/>
  <c r="I415" i="42"/>
  <c r="I414" i="42"/>
  <c r="I413" i="42"/>
  <c r="I412" i="42"/>
  <c r="I411" i="42"/>
  <c r="I410" i="42"/>
  <c r="I409" i="42"/>
  <c r="I408" i="42"/>
  <c r="W15" i="45" l="1"/>
  <c r="W12" i="45"/>
  <c r="W11" i="45"/>
  <c r="W8" i="45"/>
  <c r="W6" i="45"/>
  <c r="W7" i="45"/>
  <c r="W16" i="45"/>
  <c r="W14" i="45"/>
  <c r="W10" i="45"/>
  <c r="B23" i="43"/>
  <c r="X27" i="22"/>
  <c r="X29" i="22" s="1"/>
  <c r="X24" i="22"/>
  <c r="X25" i="22" s="1"/>
  <c r="X23" i="22"/>
  <c r="X18" i="22"/>
  <c r="X19" i="22"/>
  <c r="V28" i="45" s="1"/>
  <c r="X11" i="22"/>
  <c r="X6" i="22"/>
  <c r="X15" i="22" s="1"/>
  <c r="X5" i="22"/>
  <c r="X4" i="22"/>
  <c r="X12" i="22" s="1"/>
  <c r="L214" i="23"/>
  <c r="K214" i="23"/>
  <c r="L213" i="23"/>
  <c r="K213" i="23"/>
  <c r="G213" i="23"/>
  <c r="E213" i="23"/>
  <c r="L212" i="23"/>
  <c r="K212" i="23"/>
  <c r="G212" i="23"/>
  <c r="E212" i="23"/>
  <c r="L211" i="23"/>
  <c r="K211" i="23"/>
  <c r="G211" i="23"/>
  <c r="E211" i="23"/>
  <c r="L210" i="23"/>
  <c r="K210" i="23"/>
  <c r="F210" i="23"/>
  <c r="C210" i="23"/>
  <c r="E210" i="23" s="1"/>
  <c r="L209" i="23"/>
  <c r="K209" i="23"/>
  <c r="G209" i="23"/>
  <c r="E209" i="23"/>
  <c r="L208" i="23"/>
  <c r="K208" i="23"/>
  <c r="G208" i="23"/>
  <c r="E208" i="23"/>
  <c r="L207" i="23"/>
  <c r="K207" i="23"/>
  <c r="G207" i="23"/>
  <c r="E207" i="23"/>
  <c r="L206" i="23"/>
  <c r="K206" i="23"/>
  <c r="F206" i="23"/>
  <c r="C206" i="23"/>
  <c r="E206" i="23" s="1"/>
  <c r="V22" i="30"/>
  <c r="V21" i="30"/>
  <c r="V20" i="30"/>
  <c r="V17" i="30"/>
  <c r="V16" i="30"/>
  <c r="V15" i="30"/>
  <c r="V12" i="30"/>
  <c r="V11" i="30"/>
  <c r="V10" i="30"/>
  <c r="V7" i="30"/>
  <c r="V6" i="30"/>
  <c r="V5" i="30"/>
  <c r="T5" i="30"/>
  <c r="T6" i="30"/>
  <c r="T7" i="30"/>
  <c r="T10" i="30"/>
  <c r="T11" i="30"/>
  <c r="T12" i="30"/>
  <c r="T15" i="30"/>
  <c r="T16" i="30"/>
  <c r="T17" i="30"/>
  <c r="T20" i="30"/>
  <c r="T21" i="30"/>
  <c r="T22" i="30"/>
  <c r="D426" i="42"/>
  <c r="C426" i="42"/>
  <c r="B426" i="42"/>
  <c r="D425" i="42"/>
  <c r="C425" i="42"/>
  <c r="B425" i="42"/>
  <c r="D424" i="42"/>
  <c r="V33" i="45" s="1"/>
  <c r="C424" i="42"/>
  <c r="V47" i="45" s="1"/>
  <c r="B424" i="42"/>
  <c r="V40" i="45" s="1"/>
  <c r="D423" i="42"/>
  <c r="C423" i="42"/>
  <c r="B423" i="42"/>
  <c r="D422" i="42"/>
  <c r="V31" i="45" s="1"/>
  <c r="C422" i="42"/>
  <c r="V45" i="45" s="1"/>
  <c r="B422" i="42"/>
  <c r="V38" i="45" s="1"/>
  <c r="D421" i="42"/>
  <c r="C421" i="42"/>
  <c r="B421" i="42"/>
  <c r="D420" i="42"/>
  <c r="V29" i="45" s="1"/>
  <c r="C420" i="42"/>
  <c r="V43" i="45" s="1"/>
  <c r="B420" i="42"/>
  <c r="V36" i="45" s="1"/>
  <c r="D419" i="42"/>
  <c r="C419" i="42"/>
  <c r="B419" i="42"/>
  <c r="D415" i="42"/>
  <c r="D414" i="42"/>
  <c r="D413" i="42"/>
  <c r="D412" i="42"/>
  <c r="D411" i="42"/>
  <c r="D410" i="42"/>
  <c r="D409" i="42"/>
  <c r="D408" i="42"/>
  <c r="V18" i="30" l="1"/>
  <c r="V41" i="30" s="1"/>
  <c r="T23" i="30"/>
  <c r="T43" i="30" s="1"/>
  <c r="T8" i="30"/>
  <c r="T28" i="30" s="1"/>
  <c r="T18" i="30"/>
  <c r="T39" i="30" s="1"/>
  <c r="T13" i="30"/>
  <c r="T36" i="30" s="1"/>
  <c r="V13" i="30"/>
  <c r="V36" i="30" s="1"/>
  <c r="V23" i="30"/>
  <c r="V46" i="30" s="1"/>
  <c r="X14" i="22"/>
  <c r="X17" i="22"/>
  <c r="X16" i="22"/>
  <c r="V16" i="45"/>
  <c r="X28" i="22"/>
  <c r="X26" i="22"/>
  <c r="V7" i="45"/>
  <c r="V12" i="45"/>
  <c r="V8" i="45"/>
  <c r="V14" i="45"/>
  <c r="X13" i="22"/>
  <c r="V10" i="45"/>
  <c r="V15" i="45"/>
  <c r="V6" i="45"/>
  <c r="V11" i="45"/>
  <c r="G210" i="23"/>
  <c r="G206" i="23"/>
  <c r="F214" i="23"/>
  <c r="C214" i="23"/>
  <c r="V8" i="30"/>
  <c r="V31" i="30" s="1"/>
  <c r="W27" i="22"/>
  <c r="W24" i="22"/>
  <c r="W6" i="22"/>
  <c r="W5" i="22"/>
  <c r="W4" i="22"/>
  <c r="T40" i="30" l="1"/>
  <c r="V38" i="30"/>
  <c r="V39" i="30"/>
  <c r="V40" i="30"/>
  <c r="T41" i="30"/>
  <c r="T29" i="30"/>
  <c r="T30" i="30"/>
  <c r="T45" i="30"/>
  <c r="T44" i="30"/>
  <c r="T46" i="30"/>
  <c r="T31" i="30"/>
  <c r="T38" i="30"/>
  <c r="V35" i="30"/>
  <c r="V34" i="30"/>
  <c r="T33" i="30"/>
  <c r="V33" i="30"/>
  <c r="T35" i="30"/>
  <c r="T34" i="30"/>
  <c r="V45" i="30"/>
  <c r="V43" i="30"/>
  <c r="V44" i="30"/>
  <c r="E214" i="23"/>
  <c r="X3" i="22"/>
  <c r="G214" i="23"/>
  <c r="V28" i="30"/>
  <c r="V29" i="30"/>
  <c r="V30" i="30"/>
  <c r="L204" i="23"/>
  <c r="K204" i="23"/>
  <c r="L203" i="23"/>
  <c r="K203" i="23"/>
  <c r="G203" i="23"/>
  <c r="E203" i="23"/>
  <c r="L202" i="23"/>
  <c r="K202" i="23"/>
  <c r="G202" i="23"/>
  <c r="E202" i="23"/>
  <c r="L201" i="23"/>
  <c r="K201" i="23"/>
  <c r="G201" i="23"/>
  <c r="E201" i="23"/>
  <c r="L200" i="23"/>
  <c r="K200" i="23"/>
  <c r="F200" i="23"/>
  <c r="C200" i="23"/>
  <c r="E200" i="23" s="1"/>
  <c r="L199" i="23"/>
  <c r="K199" i="23"/>
  <c r="G199" i="23"/>
  <c r="E199" i="23"/>
  <c r="L198" i="23"/>
  <c r="K198" i="23"/>
  <c r="G198" i="23"/>
  <c r="E198" i="23"/>
  <c r="L197" i="23"/>
  <c r="K197" i="23"/>
  <c r="G197" i="23"/>
  <c r="E197" i="23"/>
  <c r="L196" i="23"/>
  <c r="K196" i="23"/>
  <c r="F196" i="23"/>
  <c r="C196" i="23"/>
  <c r="E196" i="23" s="1"/>
  <c r="U22" i="30"/>
  <c r="U21" i="30"/>
  <c r="U20" i="30"/>
  <c r="U17" i="30"/>
  <c r="U16" i="30"/>
  <c r="U15" i="30"/>
  <c r="U12" i="30"/>
  <c r="U11" i="30"/>
  <c r="U10" i="30"/>
  <c r="U7" i="30"/>
  <c r="U6" i="30"/>
  <c r="U5" i="30"/>
  <c r="U8" i="30" l="1"/>
  <c r="U31" i="30" s="1"/>
  <c r="U13" i="30"/>
  <c r="U36" i="30" s="1"/>
  <c r="U23" i="30"/>
  <c r="U44" i="30" s="1"/>
  <c r="U18" i="30"/>
  <c r="U41" i="30" s="1"/>
  <c r="G200" i="23"/>
  <c r="G196" i="23"/>
  <c r="F204" i="23"/>
  <c r="C204" i="23"/>
  <c r="W23" i="22"/>
  <c r="W19" i="22"/>
  <c r="U28" i="45" s="1"/>
  <c r="W18" i="22"/>
  <c r="W11" i="22"/>
  <c r="W7" i="22"/>
  <c r="I386" i="42"/>
  <c r="H386" i="42"/>
  <c r="G386" i="42"/>
  <c r="I385" i="42"/>
  <c r="H385" i="42"/>
  <c r="G385" i="42"/>
  <c r="I384" i="42"/>
  <c r="U33" i="45" s="1"/>
  <c r="H384" i="42"/>
  <c r="U47" i="45" s="1"/>
  <c r="G384" i="42"/>
  <c r="U40" i="45" s="1"/>
  <c r="I383" i="42"/>
  <c r="H383" i="42"/>
  <c r="G383" i="42"/>
  <c r="I382" i="42"/>
  <c r="U31" i="45" s="1"/>
  <c r="H382" i="42"/>
  <c r="U45" i="45" s="1"/>
  <c r="G382" i="42"/>
  <c r="U38" i="45" s="1"/>
  <c r="I381" i="42"/>
  <c r="H381" i="42"/>
  <c r="G381" i="42"/>
  <c r="I380" i="42"/>
  <c r="U29" i="45" s="1"/>
  <c r="H380" i="42"/>
  <c r="U43" i="45" s="1"/>
  <c r="G380" i="42"/>
  <c r="U36" i="45" s="1"/>
  <c r="I379" i="42"/>
  <c r="H379" i="42"/>
  <c r="G379" i="42"/>
  <c r="I375" i="42"/>
  <c r="I374" i="42"/>
  <c r="I373" i="42"/>
  <c r="I372" i="42"/>
  <c r="I371" i="42"/>
  <c r="I370" i="42"/>
  <c r="I369" i="42"/>
  <c r="I368" i="42"/>
  <c r="U29" i="30" l="1"/>
  <c r="U35" i="30"/>
  <c r="U46" i="30"/>
  <c r="U28" i="30"/>
  <c r="U30" i="30"/>
  <c r="U33" i="30"/>
  <c r="U34" i="30"/>
  <c r="U43" i="30"/>
  <c r="U45" i="30"/>
  <c r="U38" i="30"/>
  <c r="E204" i="23"/>
  <c r="W3" i="22"/>
  <c r="U40" i="30"/>
  <c r="U39" i="30"/>
  <c r="U16" i="45"/>
  <c r="U6" i="45"/>
  <c r="G204" i="23"/>
  <c r="W28" i="22"/>
  <c r="U10" i="45"/>
  <c r="U11" i="45"/>
  <c r="U7" i="45"/>
  <c r="U12" i="45"/>
  <c r="U14" i="45"/>
  <c r="U8" i="45"/>
  <c r="U15" i="45"/>
  <c r="V27" i="22"/>
  <c r="V24" i="22"/>
  <c r="V23" i="22"/>
  <c r="V11" i="22"/>
  <c r="V6" i="22"/>
  <c r="V5" i="22"/>
  <c r="V4" i="22"/>
  <c r="V12" i="22" s="1"/>
  <c r="L194" i="23"/>
  <c r="K194" i="23"/>
  <c r="W15" i="22" s="1"/>
  <c r="W17" i="22" s="1"/>
  <c r="L193" i="23"/>
  <c r="K193" i="23"/>
  <c r="G193" i="23"/>
  <c r="E193" i="23"/>
  <c r="L192" i="23"/>
  <c r="K192" i="23"/>
  <c r="G192" i="23"/>
  <c r="E192" i="23"/>
  <c r="L191" i="23"/>
  <c r="K191" i="23"/>
  <c r="G191" i="23"/>
  <c r="E191" i="23"/>
  <c r="L190" i="23"/>
  <c r="K190" i="23"/>
  <c r="F190" i="23"/>
  <c r="C190" i="23"/>
  <c r="E190" i="23" s="1"/>
  <c r="L189" i="23"/>
  <c r="K189" i="23"/>
  <c r="G189" i="23"/>
  <c r="E189" i="23"/>
  <c r="L188" i="23"/>
  <c r="K188" i="23"/>
  <c r="G188" i="23"/>
  <c r="E188" i="23"/>
  <c r="L187" i="23"/>
  <c r="K187" i="23"/>
  <c r="G187" i="23"/>
  <c r="E187" i="23"/>
  <c r="L186" i="23"/>
  <c r="K186" i="23"/>
  <c r="W29" i="22" s="1"/>
  <c r="F186" i="23"/>
  <c r="C186" i="23"/>
  <c r="E186" i="23" s="1"/>
  <c r="W25" i="22" s="1"/>
  <c r="U6" i="22"/>
  <c r="V19" i="22"/>
  <c r="T28" i="45" s="1"/>
  <c r="V18" i="22"/>
  <c r="V7" i="22"/>
  <c r="B22" i="43"/>
  <c r="D386" i="42"/>
  <c r="D385" i="42"/>
  <c r="D384" i="42"/>
  <c r="T33" i="45" s="1"/>
  <c r="D383" i="42"/>
  <c r="D382" i="42"/>
  <c r="T31" i="45" s="1"/>
  <c r="D381" i="42"/>
  <c r="D380" i="42"/>
  <c r="T29" i="45" s="1"/>
  <c r="D379" i="42"/>
  <c r="C386" i="42"/>
  <c r="C385" i="42"/>
  <c r="C384" i="42"/>
  <c r="T47" i="45" s="1"/>
  <c r="C383" i="42"/>
  <c r="C382" i="42"/>
  <c r="T45" i="45" s="1"/>
  <c r="C381" i="42"/>
  <c r="C380" i="42"/>
  <c r="T43" i="45" s="1"/>
  <c r="C379" i="42"/>
  <c r="B386" i="42"/>
  <c r="B385" i="42"/>
  <c r="B384" i="42"/>
  <c r="T40" i="45" s="1"/>
  <c r="B383" i="42"/>
  <c r="B382" i="42"/>
  <c r="T38" i="45" s="1"/>
  <c r="B381" i="42"/>
  <c r="B380" i="42"/>
  <c r="T36" i="45" s="1"/>
  <c r="B379" i="42"/>
  <c r="D375" i="42"/>
  <c r="D374" i="42"/>
  <c r="D373" i="42"/>
  <c r="D372" i="42"/>
  <c r="D371" i="42"/>
  <c r="D370" i="42"/>
  <c r="D369" i="42"/>
  <c r="D368" i="42"/>
  <c r="T10" i="45" l="1"/>
  <c r="W16" i="22"/>
  <c r="W26" i="22"/>
  <c r="G190" i="23"/>
  <c r="G186" i="23"/>
  <c r="F194" i="23"/>
  <c r="C194" i="23"/>
  <c r="V13" i="22"/>
  <c r="V14" i="22"/>
  <c r="B21" i="43"/>
  <c r="U27" i="22"/>
  <c r="U24" i="22"/>
  <c r="U5" i="22"/>
  <c r="U4" i="22"/>
  <c r="C180" i="23"/>
  <c r="E180" i="23" s="1"/>
  <c r="C176" i="23"/>
  <c r="L184" i="23"/>
  <c r="K184" i="23"/>
  <c r="V15" i="22" s="1"/>
  <c r="V17" i="22" s="1"/>
  <c r="L183" i="23"/>
  <c r="K183" i="23"/>
  <c r="G183" i="23"/>
  <c r="E183" i="23"/>
  <c r="L182" i="23"/>
  <c r="K182" i="23"/>
  <c r="G182" i="23"/>
  <c r="E182" i="23"/>
  <c r="L181" i="23"/>
  <c r="K181" i="23"/>
  <c r="G181" i="23"/>
  <c r="E181" i="23"/>
  <c r="L180" i="23"/>
  <c r="K180" i="23"/>
  <c r="F180" i="23"/>
  <c r="L179" i="23"/>
  <c r="K179" i="23"/>
  <c r="G179" i="23"/>
  <c r="E179" i="23"/>
  <c r="L178" i="23"/>
  <c r="K178" i="23"/>
  <c r="G178" i="23"/>
  <c r="E178" i="23"/>
  <c r="L177" i="23"/>
  <c r="K177" i="23"/>
  <c r="G177" i="23"/>
  <c r="E177" i="23"/>
  <c r="L176" i="23"/>
  <c r="K176" i="23"/>
  <c r="F176" i="23"/>
  <c r="V16" i="22" l="1"/>
  <c r="E194" i="23"/>
  <c r="W12" i="22" s="1"/>
  <c r="V3" i="22"/>
  <c r="V29" i="22"/>
  <c r="V28" i="22"/>
  <c r="G194" i="23"/>
  <c r="C184" i="23"/>
  <c r="F184" i="23"/>
  <c r="E176" i="23"/>
  <c r="G180" i="23"/>
  <c r="G176" i="23"/>
  <c r="U29" i="22"/>
  <c r="U28" i="22"/>
  <c r="U26" i="22"/>
  <c r="U25" i="22"/>
  <c r="U19" i="22"/>
  <c r="S28" i="45" s="1"/>
  <c r="U18" i="22"/>
  <c r="U7" i="22"/>
  <c r="U15" i="22"/>
  <c r="U12" i="22"/>
  <c r="S22" i="30"/>
  <c r="S21" i="30"/>
  <c r="S20" i="30"/>
  <c r="S17" i="30"/>
  <c r="S16" i="30"/>
  <c r="S15" i="30"/>
  <c r="S12" i="30"/>
  <c r="S11" i="30"/>
  <c r="S10" i="30"/>
  <c r="S7" i="30"/>
  <c r="S6" i="30"/>
  <c r="S5" i="30"/>
  <c r="W14" i="22" l="1"/>
  <c r="W13" i="22"/>
  <c r="V25" i="22"/>
  <c r="V26" i="22"/>
  <c r="E184" i="23"/>
  <c r="U3" i="22"/>
  <c r="G184" i="23"/>
  <c r="U14" i="22"/>
  <c r="U13" i="22"/>
  <c r="U17" i="22"/>
  <c r="U16" i="22"/>
  <c r="S23" i="30"/>
  <c r="S46" i="30" s="1"/>
  <c r="S18" i="30"/>
  <c r="S41" i="30" s="1"/>
  <c r="S13" i="30"/>
  <c r="S36" i="30" s="1"/>
  <c r="S8" i="30"/>
  <c r="S31" i="30" s="1"/>
  <c r="S40" i="30" l="1"/>
  <c r="S43" i="30"/>
  <c r="S44" i="30"/>
  <c r="S29" i="30"/>
  <c r="S35" i="30"/>
  <c r="S28" i="30"/>
  <c r="S34" i="30"/>
  <c r="S30" i="30"/>
  <c r="S33" i="30"/>
  <c r="S45" i="30"/>
  <c r="S39" i="30"/>
  <c r="S38" i="30"/>
  <c r="I346" i="42"/>
  <c r="H346" i="42"/>
  <c r="G346" i="42"/>
  <c r="I345" i="42"/>
  <c r="H345" i="42"/>
  <c r="G345" i="42"/>
  <c r="I344" i="42"/>
  <c r="H344" i="42"/>
  <c r="G344" i="42"/>
  <c r="I343" i="42"/>
  <c r="H343" i="42"/>
  <c r="G343" i="42"/>
  <c r="I342" i="42"/>
  <c r="H342" i="42"/>
  <c r="G342" i="42"/>
  <c r="I341" i="42"/>
  <c r="H341" i="42"/>
  <c r="G341" i="42"/>
  <c r="I340" i="42"/>
  <c r="H340" i="42"/>
  <c r="G340" i="42"/>
  <c r="S36" i="45" s="1"/>
  <c r="S10" i="45" s="1"/>
  <c r="I339" i="42"/>
  <c r="H339" i="42"/>
  <c r="G339" i="42"/>
  <c r="I335" i="42"/>
  <c r="I334" i="42"/>
  <c r="I333" i="42"/>
  <c r="I332" i="42"/>
  <c r="I331" i="42"/>
  <c r="I330" i="42"/>
  <c r="I329" i="42"/>
  <c r="I328" i="42"/>
  <c r="T15" i="45" l="1"/>
  <c r="S45" i="45"/>
  <c r="S15" i="45" s="1"/>
  <c r="T14" i="45"/>
  <c r="S43" i="45"/>
  <c r="S14" i="45" s="1"/>
  <c r="T16" i="45"/>
  <c r="S47" i="45"/>
  <c r="S16" i="45" s="1"/>
  <c r="T6" i="45"/>
  <c r="S29" i="45"/>
  <c r="S6" i="45" s="1"/>
  <c r="T11" i="45"/>
  <c r="S38" i="45"/>
  <c r="S11" i="45" s="1"/>
  <c r="T8" i="45"/>
  <c r="S33" i="45"/>
  <c r="S8" i="45" s="1"/>
  <c r="T7" i="45"/>
  <c r="S31" i="45"/>
  <c r="S7" i="45" s="1"/>
  <c r="T12" i="45"/>
  <c r="S40" i="45"/>
  <c r="S12" i="45" s="1"/>
  <c r="R40" i="45"/>
  <c r="M40" i="45"/>
  <c r="L40" i="45"/>
  <c r="K40" i="45"/>
  <c r="J40" i="45"/>
  <c r="I40" i="45"/>
  <c r="H40" i="45"/>
  <c r="G40" i="45"/>
  <c r="F40" i="45"/>
  <c r="E40" i="45"/>
  <c r="D40" i="45"/>
  <c r="C40" i="45"/>
  <c r="B40" i="45"/>
  <c r="R47" i="45"/>
  <c r="R45" i="45"/>
  <c r="R43" i="45"/>
  <c r="R38" i="45"/>
  <c r="T27" i="22" l="1"/>
  <c r="T29" i="22" s="1"/>
  <c r="T24" i="22"/>
  <c r="T26" i="22" s="1"/>
  <c r="T6" i="22"/>
  <c r="T15" i="22" s="1"/>
  <c r="T5" i="22"/>
  <c r="T4" i="22"/>
  <c r="T12" i="22" s="1"/>
  <c r="T19" i="22"/>
  <c r="R28" i="45" s="1"/>
  <c r="T18" i="22"/>
  <c r="T7" i="22"/>
  <c r="R20" i="30"/>
  <c r="R21" i="30"/>
  <c r="R22" i="30"/>
  <c r="R17" i="30"/>
  <c r="R16" i="30"/>
  <c r="Q16" i="30"/>
  <c r="R15" i="30"/>
  <c r="R12" i="30"/>
  <c r="R11" i="30"/>
  <c r="R10" i="30"/>
  <c r="R7" i="30"/>
  <c r="R6" i="30"/>
  <c r="R5" i="30"/>
  <c r="R33" i="45"/>
  <c r="R31" i="45"/>
  <c r="R29" i="45"/>
  <c r="R36" i="45"/>
  <c r="B20" i="43"/>
  <c r="K174" i="23"/>
  <c r="L174" i="23"/>
  <c r="L173" i="23"/>
  <c r="K173" i="23"/>
  <c r="G173" i="23"/>
  <c r="E173" i="23"/>
  <c r="L172" i="23"/>
  <c r="K172" i="23"/>
  <c r="G172" i="23"/>
  <c r="E172" i="23"/>
  <c r="L171" i="23"/>
  <c r="K171" i="23"/>
  <c r="G171" i="23"/>
  <c r="E171" i="23"/>
  <c r="L170" i="23"/>
  <c r="K170" i="23"/>
  <c r="F170" i="23"/>
  <c r="C170" i="23"/>
  <c r="E170" i="23" s="1"/>
  <c r="L169" i="23"/>
  <c r="K169" i="23"/>
  <c r="G169" i="23"/>
  <c r="E169" i="23"/>
  <c r="L168" i="23"/>
  <c r="K168" i="23"/>
  <c r="G168" i="23"/>
  <c r="E168" i="23"/>
  <c r="L167" i="23"/>
  <c r="K167" i="23"/>
  <c r="G167" i="23"/>
  <c r="E167" i="23"/>
  <c r="L166" i="23"/>
  <c r="K166" i="23"/>
  <c r="F166" i="23"/>
  <c r="F174" i="23" s="1"/>
  <c r="C166" i="23"/>
  <c r="E166" i="23" s="1"/>
  <c r="D335" i="42"/>
  <c r="D334" i="42"/>
  <c r="D333" i="42"/>
  <c r="D332" i="42"/>
  <c r="D331" i="42"/>
  <c r="D330" i="42"/>
  <c r="D329" i="42"/>
  <c r="D328" i="42"/>
  <c r="B19" i="43"/>
  <c r="B18" i="43"/>
  <c r="Q22" i="30"/>
  <c r="Q21" i="30"/>
  <c r="Q20" i="30"/>
  <c r="Q17" i="30"/>
  <c r="Q15" i="30"/>
  <c r="Q12" i="30"/>
  <c r="Q11" i="30"/>
  <c r="Q10" i="30"/>
  <c r="Q7" i="30"/>
  <c r="Q6" i="30"/>
  <c r="Q5" i="30"/>
  <c r="S27" i="22"/>
  <c r="S29" i="22" s="1"/>
  <c r="S24" i="22"/>
  <c r="S26" i="22" s="1"/>
  <c r="F160" i="23"/>
  <c r="F156" i="23"/>
  <c r="C160" i="23"/>
  <c r="E160" i="23" s="1"/>
  <c r="C156" i="23"/>
  <c r="L163" i="23"/>
  <c r="K163" i="23"/>
  <c r="G163" i="23"/>
  <c r="E163" i="23"/>
  <c r="L162" i="23"/>
  <c r="K162" i="23"/>
  <c r="G162" i="23"/>
  <c r="E162" i="23"/>
  <c r="L161" i="23"/>
  <c r="K161" i="23"/>
  <c r="G161" i="23"/>
  <c r="E161" i="23"/>
  <c r="L160" i="23"/>
  <c r="K160" i="23"/>
  <c r="L159" i="23"/>
  <c r="K159" i="23"/>
  <c r="G159" i="23"/>
  <c r="E159" i="23"/>
  <c r="L158" i="23"/>
  <c r="K158" i="23"/>
  <c r="G158" i="23"/>
  <c r="E158" i="23"/>
  <c r="L157" i="23"/>
  <c r="K157" i="23"/>
  <c r="G157" i="23"/>
  <c r="E157" i="23"/>
  <c r="L156" i="23"/>
  <c r="K156" i="23"/>
  <c r="S19" i="22"/>
  <c r="Q28" i="45" s="1"/>
  <c r="S18" i="22"/>
  <c r="S7" i="22"/>
  <c r="I306" i="42"/>
  <c r="H306" i="42"/>
  <c r="G306" i="42"/>
  <c r="I305" i="42"/>
  <c r="H164" i="23" s="1"/>
  <c r="H305" i="42"/>
  <c r="G305" i="42"/>
  <c r="I304" i="42"/>
  <c r="Q33" i="45" s="1"/>
  <c r="H304" i="42"/>
  <c r="Q47" i="45" s="1"/>
  <c r="G304" i="42"/>
  <c r="Q40" i="45" s="1"/>
  <c r="I303" i="42"/>
  <c r="J164" i="23" s="1"/>
  <c r="S6" i="22" s="1"/>
  <c r="S15" i="22" s="1"/>
  <c r="H303" i="42"/>
  <c r="G303" i="42"/>
  <c r="I302" i="42"/>
  <c r="Q31" i="45" s="1"/>
  <c r="H302" i="42"/>
  <c r="Q45" i="45" s="1"/>
  <c r="G302" i="42"/>
  <c r="Q38" i="45" s="1"/>
  <c r="I301" i="42"/>
  <c r="I164" i="23" s="1"/>
  <c r="S5" i="22" s="1"/>
  <c r="H301" i="42"/>
  <c r="G301" i="42"/>
  <c r="I300" i="42"/>
  <c r="Q29" i="45" s="1"/>
  <c r="H300" i="42"/>
  <c r="Q43" i="45" s="1"/>
  <c r="G300" i="42"/>
  <c r="Q36" i="45" s="1"/>
  <c r="I299" i="42"/>
  <c r="D164" i="23" s="1"/>
  <c r="H299" i="42"/>
  <c r="G299" i="42"/>
  <c r="I295" i="42"/>
  <c r="I294" i="42"/>
  <c r="I293" i="42"/>
  <c r="I292" i="42"/>
  <c r="I291" i="42"/>
  <c r="I290" i="42"/>
  <c r="I289" i="42"/>
  <c r="I288" i="42"/>
  <c r="L73" i="23"/>
  <c r="B17" i="43"/>
  <c r="R27" i="22"/>
  <c r="R28" i="22" s="1"/>
  <c r="R24" i="22"/>
  <c r="R25" i="22" s="1"/>
  <c r="R6" i="22"/>
  <c r="R15" i="22" s="1"/>
  <c r="R5" i="22"/>
  <c r="R4" i="22"/>
  <c r="R12" i="22" s="1"/>
  <c r="R3" i="22"/>
  <c r="L154" i="23"/>
  <c r="K154" i="23"/>
  <c r="G154" i="23"/>
  <c r="E154" i="23"/>
  <c r="L153" i="23"/>
  <c r="K153" i="23"/>
  <c r="G153" i="23"/>
  <c r="E153" i="23"/>
  <c r="L152" i="23"/>
  <c r="K152" i="23"/>
  <c r="G152" i="23"/>
  <c r="E152" i="23"/>
  <c r="L151" i="23"/>
  <c r="K151" i="23"/>
  <c r="G151" i="23"/>
  <c r="E151" i="23"/>
  <c r="L150" i="23"/>
  <c r="K150" i="23"/>
  <c r="G150" i="23"/>
  <c r="E150" i="23"/>
  <c r="L149" i="23"/>
  <c r="K149" i="23"/>
  <c r="G149" i="23"/>
  <c r="E149" i="23"/>
  <c r="L148" i="23"/>
  <c r="K148" i="23"/>
  <c r="G148" i="23"/>
  <c r="E148" i="23"/>
  <c r="L147" i="23"/>
  <c r="K147" i="23"/>
  <c r="G147" i="23"/>
  <c r="E147" i="23"/>
  <c r="L146" i="23"/>
  <c r="K146" i="23"/>
  <c r="G146" i="23"/>
  <c r="E146" i="23"/>
  <c r="R19" i="22"/>
  <c r="P28" i="45" s="1"/>
  <c r="R18" i="22"/>
  <c r="R7" i="22"/>
  <c r="P22" i="30"/>
  <c r="P21" i="30"/>
  <c r="P20" i="30"/>
  <c r="P17" i="30"/>
  <c r="P16" i="30"/>
  <c r="P15" i="30"/>
  <c r="P12" i="30"/>
  <c r="P11" i="30"/>
  <c r="P10" i="30"/>
  <c r="P7" i="30"/>
  <c r="P6" i="30"/>
  <c r="P5" i="30"/>
  <c r="D295" i="42"/>
  <c r="D294" i="42"/>
  <c r="D293" i="42"/>
  <c r="D292" i="42"/>
  <c r="D291" i="42"/>
  <c r="D290" i="42"/>
  <c r="D289" i="42"/>
  <c r="D288" i="42"/>
  <c r="D306" i="42"/>
  <c r="C306" i="42"/>
  <c r="B306" i="42"/>
  <c r="D305" i="42"/>
  <c r="C305" i="42"/>
  <c r="B305" i="42"/>
  <c r="D304" i="42"/>
  <c r="P33" i="45" s="1"/>
  <c r="C304" i="42"/>
  <c r="P47" i="45" s="1"/>
  <c r="B304" i="42"/>
  <c r="P40" i="45" s="1"/>
  <c r="D303" i="42"/>
  <c r="C303" i="42"/>
  <c r="B303" i="42"/>
  <c r="D302" i="42"/>
  <c r="P31" i="45" s="1"/>
  <c r="C302" i="42"/>
  <c r="P45" i="45" s="1"/>
  <c r="B302" i="42"/>
  <c r="P38" i="45" s="1"/>
  <c r="D301" i="42"/>
  <c r="C301" i="42"/>
  <c r="B301" i="42"/>
  <c r="D300" i="42"/>
  <c r="P29" i="45" s="1"/>
  <c r="C300" i="42"/>
  <c r="P43" i="45" s="1"/>
  <c r="B300" i="42"/>
  <c r="P36" i="45" s="1"/>
  <c r="D299" i="42"/>
  <c r="C299" i="42"/>
  <c r="B299" i="42"/>
  <c r="A31" i="43"/>
  <c r="D266" i="42"/>
  <c r="C266" i="42"/>
  <c r="B266" i="42"/>
  <c r="D265" i="42"/>
  <c r="C265" i="42"/>
  <c r="B265" i="42"/>
  <c r="D264" i="42"/>
  <c r="N33" i="45" s="1"/>
  <c r="C264" i="42"/>
  <c r="N47" i="45" s="1"/>
  <c r="B264" i="42"/>
  <c r="N40" i="45" s="1"/>
  <c r="D263" i="42"/>
  <c r="C263" i="42"/>
  <c r="B263" i="42"/>
  <c r="D262" i="42"/>
  <c r="N31" i="45" s="1"/>
  <c r="C262" i="42"/>
  <c r="N45" i="45" s="1"/>
  <c r="B262" i="42"/>
  <c r="N38" i="45" s="1"/>
  <c r="D261" i="42"/>
  <c r="C261" i="42"/>
  <c r="B261" i="42"/>
  <c r="D260" i="42"/>
  <c r="N29" i="45" s="1"/>
  <c r="C260" i="42"/>
  <c r="N43" i="45" s="1"/>
  <c r="B260" i="42"/>
  <c r="N36" i="45" s="1"/>
  <c r="D259" i="42"/>
  <c r="C259" i="42"/>
  <c r="B259" i="42"/>
  <c r="C45" i="45"/>
  <c r="D45" i="45"/>
  <c r="E45" i="45"/>
  <c r="F45" i="45"/>
  <c r="G45" i="45"/>
  <c r="H45" i="45"/>
  <c r="I45" i="45"/>
  <c r="J45" i="45"/>
  <c r="K45" i="45"/>
  <c r="L45" i="45"/>
  <c r="M45" i="45"/>
  <c r="C47" i="45"/>
  <c r="D47" i="45"/>
  <c r="E47" i="45"/>
  <c r="F47" i="45"/>
  <c r="G47" i="45"/>
  <c r="H47" i="45"/>
  <c r="I47" i="45"/>
  <c r="J47" i="45"/>
  <c r="K47" i="45"/>
  <c r="L47" i="45"/>
  <c r="M47" i="45"/>
  <c r="C38" i="45"/>
  <c r="D38" i="45"/>
  <c r="E38" i="45"/>
  <c r="F38" i="45"/>
  <c r="G38" i="45"/>
  <c r="H38" i="45"/>
  <c r="I38" i="45"/>
  <c r="J38" i="45"/>
  <c r="K38" i="45"/>
  <c r="L38" i="45"/>
  <c r="M38" i="45"/>
  <c r="M43" i="45"/>
  <c r="M36" i="45"/>
  <c r="L43" i="45"/>
  <c r="L36" i="45"/>
  <c r="K43" i="45"/>
  <c r="K36" i="45"/>
  <c r="J43" i="45"/>
  <c r="J36" i="45"/>
  <c r="I43" i="45"/>
  <c r="I36" i="45"/>
  <c r="H43" i="45"/>
  <c r="H36" i="45"/>
  <c r="G43" i="45"/>
  <c r="G36" i="45"/>
  <c r="F43" i="45"/>
  <c r="F36" i="45"/>
  <c r="E43" i="45"/>
  <c r="E36" i="45"/>
  <c r="D43" i="45"/>
  <c r="D36" i="45"/>
  <c r="C43" i="45"/>
  <c r="C36" i="45"/>
  <c r="B45" i="45"/>
  <c r="B47" i="45"/>
  <c r="B38" i="45"/>
  <c r="B43" i="45"/>
  <c r="B36" i="45"/>
  <c r="B29" i="45"/>
  <c r="B28" i="45"/>
  <c r="B12" i="45" s="1"/>
  <c r="D31" i="45"/>
  <c r="E31" i="45"/>
  <c r="D33" i="45"/>
  <c r="E33" i="45"/>
  <c r="E29" i="45"/>
  <c r="D29" i="45"/>
  <c r="C29" i="45"/>
  <c r="B31" i="45"/>
  <c r="C31" i="45"/>
  <c r="F31" i="45"/>
  <c r="G31" i="45"/>
  <c r="H31" i="45"/>
  <c r="I31" i="45"/>
  <c r="J31" i="45"/>
  <c r="K31" i="45"/>
  <c r="L31" i="45"/>
  <c r="M31" i="45"/>
  <c r="B33" i="45"/>
  <c r="C33" i="45"/>
  <c r="F33" i="45"/>
  <c r="G33" i="45"/>
  <c r="H33" i="45"/>
  <c r="I33" i="45"/>
  <c r="J33" i="45"/>
  <c r="K33" i="45"/>
  <c r="L33" i="45"/>
  <c r="M33" i="45"/>
  <c r="M29" i="45"/>
  <c r="L29" i="45"/>
  <c r="K29" i="45"/>
  <c r="J29" i="45"/>
  <c r="I29" i="45"/>
  <c r="H29" i="45"/>
  <c r="G29" i="45"/>
  <c r="F29" i="45"/>
  <c r="C28" i="45"/>
  <c r="D28" i="45"/>
  <c r="E28" i="45"/>
  <c r="F28" i="45"/>
  <c r="G28" i="45"/>
  <c r="G12" i="45" s="1"/>
  <c r="H28" i="45"/>
  <c r="P7" i="22"/>
  <c r="Q7" i="22"/>
  <c r="Q18" i="22"/>
  <c r="P18" i="22"/>
  <c r="P13" i="22" s="1"/>
  <c r="Q19" i="22"/>
  <c r="O28" i="45" s="1"/>
  <c r="P19" i="22"/>
  <c r="P14" i="22" s="1"/>
  <c r="O19" i="22"/>
  <c r="M28" i="45" s="1"/>
  <c r="N19" i="22"/>
  <c r="L28" i="45" s="1"/>
  <c r="M19" i="22"/>
  <c r="K28" i="45" s="1"/>
  <c r="L19" i="22"/>
  <c r="J28" i="45" s="1"/>
  <c r="K19" i="22"/>
  <c r="I28" i="45" s="1"/>
  <c r="G260" i="42"/>
  <c r="O36" i="45" s="1"/>
  <c r="H260" i="42"/>
  <c r="O43" i="45" s="1"/>
  <c r="I260" i="42"/>
  <c r="O29" i="45" s="1"/>
  <c r="G262" i="42"/>
  <c r="O38" i="45" s="1"/>
  <c r="H262" i="42"/>
  <c r="O45" i="45" s="1"/>
  <c r="I262" i="42"/>
  <c r="O31" i="45" s="1"/>
  <c r="G264" i="42"/>
  <c r="O40" i="45" s="1"/>
  <c r="H264" i="42"/>
  <c r="O47" i="45" s="1"/>
  <c r="I264" i="42"/>
  <c r="O33" i="45" s="1"/>
  <c r="O8" i="45" s="1"/>
  <c r="G266" i="42"/>
  <c r="H266" i="42"/>
  <c r="I266" i="42"/>
  <c r="O120" i="29"/>
  <c r="N120" i="29"/>
  <c r="M120" i="29"/>
  <c r="L120" i="29"/>
  <c r="K120" i="29"/>
  <c r="J120" i="29"/>
  <c r="Q27" i="22"/>
  <c r="Q29" i="22" s="1"/>
  <c r="Q24" i="22"/>
  <c r="Q25" i="22" s="1"/>
  <c r="Q6" i="22"/>
  <c r="Q15" i="22" s="1"/>
  <c r="Q5" i="22"/>
  <c r="Q4" i="22"/>
  <c r="Q12" i="22" s="1"/>
  <c r="Q3" i="22"/>
  <c r="I274" i="42"/>
  <c r="H274" i="42"/>
  <c r="G274" i="42"/>
  <c r="I272" i="42"/>
  <c r="H272" i="42"/>
  <c r="G272" i="42"/>
  <c r="I276" i="42"/>
  <c r="H276" i="42"/>
  <c r="G276" i="42"/>
  <c r="I270" i="42"/>
  <c r="H270" i="42"/>
  <c r="G270" i="42"/>
  <c r="L134" i="23"/>
  <c r="K134" i="23"/>
  <c r="G134" i="23"/>
  <c r="E134" i="23"/>
  <c r="L133" i="23"/>
  <c r="K133" i="23"/>
  <c r="G133" i="23"/>
  <c r="E133" i="23"/>
  <c r="L132" i="23"/>
  <c r="K132" i="23"/>
  <c r="G132" i="23"/>
  <c r="E132" i="23"/>
  <c r="L131" i="23"/>
  <c r="K131" i="23"/>
  <c r="G131" i="23"/>
  <c r="E131" i="23"/>
  <c r="L130" i="23"/>
  <c r="K130" i="23"/>
  <c r="G130" i="23"/>
  <c r="E130" i="23"/>
  <c r="L129" i="23"/>
  <c r="K129" i="23"/>
  <c r="G129" i="23"/>
  <c r="E129" i="23"/>
  <c r="L128" i="23"/>
  <c r="K128" i="23"/>
  <c r="G128" i="23"/>
  <c r="E128" i="23"/>
  <c r="L127" i="23"/>
  <c r="K127" i="23"/>
  <c r="G127" i="23"/>
  <c r="E127" i="23"/>
  <c r="L126" i="23"/>
  <c r="K126" i="23"/>
  <c r="G126" i="23"/>
  <c r="E126" i="23"/>
  <c r="P29" i="22"/>
  <c r="P28" i="22"/>
  <c r="P26" i="22"/>
  <c r="P25" i="22"/>
  <c r="P16" i="22"/>
  <c r="B16" i="43"/>
  <c r="O46" i="30"/>
  <c r="O45" i="30"/>
  <c r="O44" i="30"/>
  <c r="O43" i="30"/>
  <c r="O41" i="30"/>
  <c r="O40" i="30"/>
  <c r="O39" i="30"/>
  <c r="O38" i="30"/>
  <c r="O36" i="30"/>
  <c r="O35" i="30"/>
  <c r="O34" i="30"/>
  <c r="O33" i="30"/>
  <c r="O31" i="30"/>
  <c r="O30" i="30"/>
  <c r="O29" i="30"/>
  <c r="O28" i="30"/>
  <c r="P7" i="44"/>
  <c r="O7" i="44"/>
  <c r="L7" i="44"/>
  <c r="M7" i="44"/>
  <c r="N7" i="44"/>
  <c r="L8" i="44"/>
  <c r="M8" i="44"/>
  <c r="N8" i="44"/>
  <c r="O8" i="44"/>
  <c r="P8" i="44"/>
  <c r="L9" i="44"/>
  <c r="M9" i="44"/>
  <c r="N9" i="44"/>
  <c r="O9" i="44"/>
  <c r="P9" i="44"/>
  <c r="L10" i="44"/>
  <c r="M10" i="44"/>
  <c r="N10" i="44"/>
  <c r="O10" i="44"/>
  <c r="P10" i="44"/>
  <c r="L11" i="44"/>
  <c r="M11" i="44"/>
  <c r="N11" i="44"/>
  <c r="O11" i="44"/>
  <c r="P11" i="44"/>
  <c r="L12" i="44"/>
  <c r="M12" i="44"/>
  <c r="N12" i="44"/>
  <c r="O12" i="44"/>
  <c r="P12" i="44"/>
  <c r="L13" i="44"/>
  <c r="M13" i="44"/>
  <c r="N13" i="44"/>
  <c r="O13" i="44"/>
  <c r="P13" i="44"/>
  <c r="L14" i="44"/>
  <c r="M14" i="44"/>
  <c r="N14" i="44"/>
  <c r="O14" i="44"/>
  <c r="P14" i="44"/>
  <c r="L15" i="44"/>
  <c r="M15" i="44"/>
  <c r="N15" i="44"/>
  <c r="O15" i="44"/>
  <c r="P15" i="44"/>
  <c r="L16" i="44"/>
  <c r="M16" i="44"/>
  <c r="N16" i="44"/>
  <c r="O16" i="44"/>
  <c r="P16" i="44"/>
  <c r="L17" i="44"/>
  <c r="M17" i="44"/>
  <c r="N17" i="44"/>
  <c r="O17" i="44"/>
  <c r="P17" i="44"/>
  <c r="L18" i="44"/>
  <c r="M18" i="44"/>
  <c r="N18" i="44"/>
  <c r="O18" i="44"/>
  <c r="P18" i="44"/>
  <c r="L19" i="44"/>
  <c r="M19" i="44"/>
  <c r="N19" i="44"/>
  <c r="O19" i="44"/>
  <c r="P19" i="44"/>
  <c r="K19" i="44"/>
  <c r="K9" i="44"/>
  <c r="K10" i="44"/>
  <c r="K11" i="44"/>
  <c r="K12" i="44"/>
  <c r="K13" i="44"/>
  <c r="K14" i="44"/>
  <c r="K15" i="44"/>
  <c r="K16" i="44"/>
  <c r="K17" i="44"/>
  <c r="K18" i="44"/>
  <c r="K8" i="44"/>
  <c r="K7" i="44"/>
  <c r="L144" i="23"/>
  <c r="K144" i="23"/>
  <c r="G144" i="23"/>
  <c r="E144" i="23"/>
  <c r="L143" i="23"/>
  <c r="K143" i="23"/>
  <c r="G143" i="23"/>
  <c r="E143" i="23"/>
  <c r="L142" i="23"/>
  <c r="K142" i="23"/>
  <c r="G142" i="23"/>
  <c r="E142" i="23"/>
  <c r="L141" i="23"/>
  <c r="K141" i="23"/>
  <c r="G141" i="23"/>
  <c r="E141" i="23"/>
  <c r="L140" i="23"/>
  <c r="K140" i="23"/>
  <c r="G140" i="23"/>
  <c r="E140" i="23"/>
  <c r="L139" i="23"/>
  <c r="K139" i="23"/>
  <c r="G139" i="23"/>
  <c r="E139" i="23"/>
  <c r="L138" i="23"/>
  <c r="K138" i="23"/>
  <c r="G138" i="23"/>
  <c r="E138" i="23"/>
  <c r="L137" i="23"/>
  <c r="K137" i="23"/>
  <c r="G137" i="23"/>
  <c r="E137" i="23"/>
  <c r="L136" i="23"/>
  <c r="K136" i="23"/>
  <c r="G136" i="23"/>
  <c r="E136" i="23"/>
  <c r="N7" i="22"/>
  <c r="B15" i="43"/>
  <c r="L114" i="23"/>
  <c r="K114" i="23"/>
  <c r="G114" i="23"/>
  <c r="E114" i="23"/>
  <c r="L113" i="23"/>
  <c r="K113" i="23"/>
  <c r="G113" i="23"/>
  <c r="E113" i="23"/>
  <c r="L112" i="23"/>
  <c r="K112" i="23"/>
  <c r="G112" i="23"/>
  <c r="E112" i="23"/>
  <c r="L111" i="23"/>
  <c r="K111" i="23"/>
  <c r="G111" i="23"/>
  <c r="E111" i="23"/>
  <c r="L110" i="23"/>
  <c r="K110" i="23"/>
  <c r="G110" i="23"/>
  <c r="E110" i="23"/>
  <c r="L109" i="23"/>
  <c r="K109" i="23"/>
  <c r="G109" i="23"/>
  <c r="E109" i="23"/>
  <c r="L108" i="23"/>
  <c r="K108" i="23"/>
  <c r="G108" i="23"/>
  <c r="E108" i="23"/>
  <c r="L107" i="23"/>
  <c r="K107" i="23"/>
  <c r="G107" i="23"/>
  <c r="E107" i="23"/>
  <c r="L106" i="23"/>
  <c r="K106" i="23"/>
  <c r="G106" i="23"/>
  <c r="E106" i="23"/>
  <c r="N29" i="22"/>
  <c r="N28" i="22"/>
  <c r="N26" i="22"/>
  <c r="N25" i="22"/>
  <c r="N3" i="22"/>
  <c r="N6" i="22"/>
  <c r="N5" i="22"/>
  <c r="N4" i="22"/>
  <c r="N16" i="22"/>
  <c r="N13" i="22"/>
  <c r="L46" i="30"/>
  <c r="L45" i="30"/>
  <c r="L44" i="30"/>
  <c r="L43" i="30"/>
  <c r="L41" i="30"/>
  <c r="L40" i="30"/>
  <c r="L39" i="30"/>
  <c r="L38" i="30"/>
  <c r="L36" i="30"/>
  <c r="L35" i="30"/>
  <c r="L34" i="30"/>
  <c r="L33" i="30"/>
  <c r="L31" i="30"/>
  <c r="L30" i="30"/>
  <c r="L29" i="30"/>
  <c r="L28" i="30"/>
  <c r="I215" i="42"/>
  <c r="I214" i="42"/>
  <c r="I213" i="42"/>
  <c r="I212" i="42"/>
  <c r="I211" i="42"/>
  <c r="I210" i="42"/>
  <c r="I209" i="42"/>
  <c r="I208" i="42"/>
  <c r="K53" i="23"/>
  <c r="G7" i="22"/>
  <c r="H7" i="22"/>
  <c r="I7" i="22"/>
  <c r="J7" i="22"/>
  <c r="K7" i="22"/>
  <c r="L7" i="22"/>
  <c r="M7" i="22"/>
  <c r="O7" i="22"/>
  <c r="F7" i="22"/>
  <c r="E7" i="22"/>
  <c r="D7" i="22"/>
  <c r="B14" i="43"/>
  <c r="L104" i="23"/>
  <c r="K104" i="23"/>
  <c r="G104" i="23"/>
  <c r="E104" i="23"/>
  <c r="L103" i="23"/>
  <c r="K103" i="23"/>
  <c r="G103" i="23"/>
  <c r="E103" i="23"/>
  <c r="L102" i="23"/>
  <c r="K102" i="23"/>
  <c r="G102" i="23"/>
  <c r="E102" i="23"/>
  <c r="L101" i="23"/>
  <c r="K101" i="23"/>
  <c r="G101" i="23"/>
  <c r="E101" i="23"/>
  <c r="L100" i="23"/>
  <c r="K100" i="23"/>
  <c r="G100" i="23"/>
  <c r="E100" i="23"/>
  <c r="L99" i="23"/>
  <c r="K99" i="23"/>
  <c r="G99" i="23"/>
  <c r="E99" i="23"/>
  <c r="L98" i="23"/>
  <c r="K98" i="23"/>
  <c r="G98" i="23"/>
  <c r="E98" i="23"/>
  <c r="L97" i="23"/>
  <c r="K97" i="23"/>
  <c r="G97" i="23"/>
  <c r="E97" i="23"/>
  <c r="L96" i="23"/>
  <c r="K96" i="23"/>
  <c r="G96" i="23"/>
  <c r="E96" i="23"/>
  <c r="M27" i="22"/>
  <c r="M28" i="22" s="1"/>
  <c r="M24" i="22"/>
  <c r="M25" i="22" s="1"/>
  <c r="M16" i="22"/>
  <c r="M13" i="22"/>
  <c r="M6" i="22"/>
  <c r="M5" i="22"/>
  <c r="M4" i="22"/>
  <c r="K46" i="30"/>
  <c r="K45" i="30"/>
  <c r="K44" i="30"/>
  <c r="K43" i="30"/>
  <c r="K41" i="30"/>
  <c r="K40" i="30"/>
  <c r="K39" i="30"/>
  <c r="K38" i="30"/>
  <c r="K36" i="30"/>
  <c r="K35" i="30"/>
  <c r="K34" i="30"/>
  <c r="K33" i="30"/>
  <c r="K31" i="30"/>
  <c r="K30" i="30"/>
  <c r="K29" i="30"/>
  <c r="K28" i="30"/>
  <c r="D215" i="42"/>
  <c r="D214" i="42"/>
  <c r="D213" i="42"/>
  <c r="D212" i="42"/>
  <c r="D211" i="42"/>
  <c r="D210" i="42"/>
  <c r="D209" i="42"/>
  <c r="D208" i="42"/>
  <c r="D36" i="42"/>
  <c r="D37" i="42"/>
  <c r="D8" i="42"/>
  <c r="B38" i="43"/>
  <c r="B35" i="43"/>
  <c r="B34" i="43"/>
  <c r="G51" i="29"/>
  <c r="D51" i="29"/>
  <c r="C51" i="29"/>
  <c r="B51" i="29"/>
  <c r="G50" i="29"/>
  <c r="D50" i="29"/>
  <c r="C50" i="29"/>
  <c r="B50" i="29"/>
  <c r="G49" i="29"/>
  <c r="D49" i="29"/>
  <c r="C49" i="29"/>
  <c r="B49" i="29"/>
  <c r="G48" i="29"/>
  <c r="D48" i="29"/>
  <c r="C48" i="29"/>
  <c r="B48" i="29"/>
  <c r="G47" i="29"/>
  <c r="D47" i="29"/>
  <c r="C47" i="29"/>
  <c r="B47" i="29"/>
  <c r="G46" i="29"/>
  <c r="D46" i="29"/>
  <c r="C46" i="29"/>
  <c r="B46" i="29"/>
  <c r="G45" i="29"/>
  <c r="D45" i="29"/>
  <c r="C45" i="29"/>
  <c r="B45" i="29"/>
  <c r="G44" i="29"/>
  <c r="D44" i="29"/>
  <c r="C44" i="29"/>
  <c r="B44" i="29"/>
  <c r="G43" i="29"/>
  <c r="D43" i="29"/>
  <c r="C43" i="29"/>
  <c r="B43" i="29"/>
  <c r="G42" i="29"/>
  <c r="D42" i="29"/>
  <c r="C42" i="29"/>
  <c r="B42" i="29"/>
  <c r="G41" i="29"/>
  <c r="D41" i="29"/>
  <c r="C41" i="29"/>
  <c r="B41" i="29"/>
  <c r="G40" i="29"/>
  <c r="D40" i="29"/>
  <c r="C40" i="29"/>
  <c r="B40" i="29"/>
  <c r="E28" i="22"/>
  <c r="F28" i="22"/>
  <c r="G28" i="22"/>
  <c r="H28" i="22"/>
  <c r="I28" i="22"/>
  <c r="J28" i="22"/>
  <c r="K28" i="22"/>
  <c r="L28" i="22"/>
  <c r="O28" i="22"/>
  <c r="E29" i="22"/>
  <c r="F29" i="22"/>
  <c r="G29" i="22"/>
  <c r="H29" i="22"/>
  <c r="I29" i="22"/>
  <c r="J29" i="22"/>
  <c r="K29" i="22"/>
  <c r="L29" i="22"/>
  <c r="O29" i="22"/>
  <c r="D29" i="22"/>
  <c r="D28" i="22"/>
  <c r="E26" i="22"/>
  <c r="F26" i="22"/>
  <c r="G26" i="22"/>
  <c r="H26" i="22"/>
  <c r="I26" i="22"/>
  <c r="J26" i="22"/>
  <c r="K26" i="22"/>
  <c r="L26" i="22"/>
  <c r="O26" i="22"/>
  <c r="D26" i="22"/>
  <c r="E25" i="22"/>
  <c r="F25" i="22"/>
  <c r="G25" i="22"/>
  <c r="H25" i="22"/>
  <c r="I25" i="22"/>
  <c r="J25" i="22"/>
  <c r="K25" i="22"/>
  <c r="L25" i="22"/>
  <c r="O25" i="22"/>
  <c r="D25" i="22"/>
  <c r="J17" i="22"/>
  <c r="I17" i="22"/>
  <c r="H17" i="22"/>
  <c r="G17" i="22"/>
  <c r="F17" i="22"/>
  <c r="E17" i="22"/>
  <c r="D17" i="22"/>
  <c r="O16" i="22"/>
  <c r="L16" i="22"/>
  <c r="K16" i="22"/>
  <c r="J16" i="22"/>
  <c r="I16" i="22"/>
  <c r="H16" i="22"/>
  <c r="G16" i="22"/>
  <c r="F16" i="22"/>
  <c r="E16" i="22"/>
  <c r="D16" i="22"/>
  <c r="O13" i="22"/>
  <c r="L13" i="22"/>
  <c r="K13" i="22"/>
  <c r="J14" i="22"/>
  <c r="J13" i="22"/>
  <c r="I14" i="22"/>
  <c r="I13" i="22"/>
  <c r="H14" i="22"/>
  <c r="H13" i="22"/>
  <c r="G14" i="22"/>
  <c r="G13" i="22"/>
  <c r="F14" i="22"/>
  <c r="F13" i="22"/>
  <c r="E14" i="22"/>
  <c r="D14" i="22"/>
  <c r="E13" i="22"/>
  <c r="D13" i="22"/>
  <c r="D170" i="42"/>
  <c r="L124" i="23"/>
  <c r="K124" i="23"/>
  <c r="L123" i="23"/>
  <c r="K123" i="23"/>
  <c r="L122" i="23"/>
  <c r="K122" i="23"/>
  <c r="L121" i="23"/>
  <c r="K121" i="23"/>
  <c r="L120" i="23"/>
  <c r="K120" i="23"/>
  <c r="L119" i="23"/>
  <c r="K119" i="23"/>
  <c r="L118" i="23"/>
  <c r="K118" i="23"/>
  <c r="L117" i="23"/>
  <c r="K117" i="23"/>
  <c r="L116" i="23"/>
  <c r="K116" i="23"/>
  <c r="G124" i="23"/>
  <c r="G123" i="23"/>
  <c r="G122" i="23"/>
  <c r="G121" i="23"/>
  <c r="G120" i="23"/>
  <c r="G119" i="23"/>
  <c r="G118" i="23"/>
  <c r="G117" i="23"/>
  <c r="G116" i="23"/>
  <c r="E124" i="23"/>
  <c r="E123" i="23"/>
  <c r="E122" i="23"/>
  <c r="E121" i="23"/>
  <c r="E120" i="23"/>
  <c r="E119" i="23"/>
  <c r="E118" i="23"/>
  <c r="E117" i="23"/>
  <c r="E116" i="23"/>
  <c r="J46" i="30"/>
  <c r="J45" i="30"/>
  <c r="J44" i="30"/>
  <c r="J43" i="30"/>
  <c r="J41" i="30"/>
  <c r="J40" i="30"/>
  <c r="J39" i="30"/>
  <c r="J38" i="30"/>
  <c r="J36" i="30"/>
  <c r="J35" i="30"/>
  <c r="J34" i="30"/>
  <c r="J33" i="30"/>
  <c r="M31" i="30"/>
  <c r="J31" i="30"/>
  <c r="M30" i="30"/>
  <c r="J30" i="30"/>
  <c r="M29" i="30"/>
  <c r="J29" i="30"/>
  <c r="M28" i="30"/>
  <c r="J28" i="30"/>
  <c r="B13" i="43"/>
  <c r="I175" i="42"/>
  <c r="I174" i="42"/>
  <c r="I173" i="42"/>
  <c r="I172" i="42"/>
  <c r="I171" i="42"/>
  <c r="I170" i="42"/>
  <c r="I169" i="42"/>
  <c r="I168" i="42"/>
  <c r="B43" i="43"/>
  <c r="B40" i="43"/>
  <c r="B39" i="43"/>
  <c r="B37" i="43"/>
  <c r="B12" i="43"/>
  <c r="D168" i="42"/>
  <c r="I46" i="30"/>
  <c r="I45" i="30"/>
  <c r="I44" i="30"/>
  <c r="I43" i="30"/>
  <c r="I41" i="30"/>
  <c r="I40" i="30"/>
  <c r="I39" i="30"/>
  <c r="I38" i="30"/>
  <c r="I36" i="30"/>
  <c r="I35" i="30"/>
  <c r="I34" i="30"/>
  <c r="I33" i="30"/>
  <c r="I31" i="30"/>
  <c r="I30" i="30"/>
  <c r="I29" i="30"/>
  <c r="I28" i="30"/>
  <c r="B197" i="42"/>
  <c r="C197" i="42" s="1"/>
  <c r="B196" i="42"/>
  <c r="D196" i="42" s="1"/>
  <c r="B195" i="42"/>
  <c r="D195" i="42" s="1"/>
  <c r="B194" i="42"/>
  <c r="D194" i="42" s="1"/>
  <c r="B193" i="42"/>
  <c r="C193" i="42" s="1"/>
  <c r="B192" i="42"/>
  <c r="D192" i="42" s="1"/>
  <c r="B191" i="42"/>
  <c r="D191" i="42" s="1"/>
  <c r="B190" i="42"/>
  <c r="D190" i="42" s="1"/>
  <c r="B153" i="42"/>
  <c r="C153" i="42" s="1"/>
  <c r="B152" i="42"/>
  <c r="C152" i="42" s="1"/>
  <c r="B151" i="42"/>
  <c r="D151" i="42" s="1"/>
  <c r="B150" i="42"/>
  <c r="C150" i="42" s="1"/>
  <c r="G150" i="42"/>
  <c r="I150" i="42" s="1"/>
  <c r="G151" i="42"/>
  <c r="I151" i="42" s="1"/>
  <c r="G152" i="42"/>
  <c r="I152" i="42" s="1"/>
  <c r="G153" i="42"/>
  <c r="I153" i="42" s="1"/>
  <c r="G154" i="42"/>
  <c r="I154" i="42" s="1"/>
  <c r="G155" i="42"/>
  <c r="I155" i="42" s="1"/>
  <c r="G156" i="42"/>
  <c r="H156" i="42" s="1"/>
  <c r="G157" i="42"/>
  <c r="H157" i="42" s="1"/>
  <c r="B157" i="42"/>
  <c r="C157" i="42" s="1"/>
  <c r="B156" i="42"/>
  <c r="D156" i="42" s="1"/>
  <c r="B155" i="42"/>
  <c r="D155" i="42" s="1"/>
  <c r="B154" i="42"/>
  <c r="D154" i="42" s="1"/>
  <c r="B11" i="43"/>
  <c r="A45" i="43"/>
  <c r="A42" i="43"/>
  <c r="A33" i="43"/>
  <c r="B10" i="43"/>
  <c r="B9" i="43"/>
  <c r="B8" i="43"/>
  <c r="B7" i="43"/>
  <c r="B5" i="43"/>
  <c r="B4" i="43"/>
  <c r="A3" i="43"/>
  <c r="B6" i="43"/>
  <c r="L74" i="23"/>
  <c r="K74" i="23"/>
  <c r="G74" i="23"/>
  <c r="E74" i="23"/>
  <c r="K73" i="23"/>
  <c r="G73" i="23"/>
  <c r="E73" i="23"/>
  <c r="L72" i="23"/>
  <c r="K72" i="23"/>
  <c r="G72" i="23"/>
  <c r="E72" i="23"/>
  <c r="L71" i="23"/>
  <c r="K71" i="23"/>
  <c r="G71" i="23"/>
  <c r="E71" i="23"/>
  <c r="L70" i="23"/>
  <c r="K70" i="23"/>
  <c r="G70" i="23"/>
  <c r="E70" i="23"/>
  <c r="L69" i="23"/>
  <c r="K69" i="23"/>
  <c r="G69" i="23"/>
  <c r="E69" i="23"/>
  <c r="L68" i="23"/>
  <c r="K68" i="23"/>
  <c r="G68" i="23"/>
  <c r="E68" i="23"/>
  <c r="L67" i="23"/>
  <c r="K67" i="23"/>
  <c r="G67" i="23"/>
  <c r="E67" i="23"/>
  <c r="L66" i="23"/>
  <c r="K66" i="23"/>
  <c r="G66" i="23"/>
  <c r="E66" i="23"/>
  <c r="L94" i="23"/>
  <c r="L93" i="23"/>
  <c r="L92" i="23"/>
  <c r="L91" i="23"/>
  <c r="L90" i="23"/>
  <c r="L89" i="23"/>
  <c r="L88" i="23"/>
  <c r="L87" i="23"/>
  <c r="L86" i="23"/>
  <c r="K94" i="23"/>
  <c r="K93" i="23"/>
  <c r="K92" i="23"/>
  <c r="K91" i="23"/>
  <c r="K90" i="23"/>
  <c r="K89" i="23"/>
  <c r="K88" i="23"/>
  <c r="K87" i="23"/>
  <c r="K86" i="23"/>
  <c r="G94" i="23"/>
  <c r="G93" i="23"/>
  <c r="G92" i="23"/>
  <c r="G91" i="23"/>
  <c r="G90" i="23"/>
  <c r="G89" i="23"/>
  <c r="G88" i="23"/>
  <c r="G87" i="23"/>
  <c r="G86" i="23"/>
  <c r="E94" i="23"/>
  <c r="E93" i="23"/>
  <c r="E92" i="23"/>
  <c r="E91" i="23"/>
  <c r="E90" i="23"/>
  <c r="E89" i="23"/>
  <c r="E88" i="23"/>
  <c r="E87" i="23"/>
  <c r="E86" i="23"/>
  <c r="L64" i="23"/>
  <c r="K64" i="23"/>
  <c r="G64" i="23"/>
  <c r="E64" i="23"/>
  <c r="L63" i="23"/>
  <c r="K63" i="23"/>
  <c r="G63" i="23"/>
  <c r="E63" i="23"/>
  <c r="L62" i="23"/>
  <c r="K62" i="23"/>
  <c r="G62" i="23"/>
  <c r="E62" i="23"/>
  <c r="L61" i="23"/>
  <c r="K61" i="23"/>
  <c r="G61" i="23"/>
  <c r="E61" i="23"/>
  <c r="L60" i="23"/>
  <c r="K60" i="23"/>
  <c r="G60" i="23"/>
  <c r="E60" i="23"/>
  <c r="L59" i="23"/>
  <c r="K59" i="23"/>
  <c r="G59" i="23"/>
  <c r="E59" i="23"/>
  <c r="L58" i="23"/>
  <c r="K58" i="23"/>
  <c r="G58" i="23"/>
  <c r="E58" i="23"/>
  <c r="L57" i="23"/>
  <c r="K57" i="23"/>
  <c r="G57" i="23"/>
  <c r="E57" i="23"/>
  <c r="L56" i="23"/>
  <c r="K56" i="23"/>
  <c r="G56" i="23"/>
  <c r="E56" i="23"/>
  <c r="L13" i="23"/>
  <c r="L11" i="23"/>
  <c r="L10" i="23"/>
  <c r="L7" i="23"/>
  <c r="L6" i="23"/>
  <c r="L24" i="23"/>
  <c r="L23" i="23"/>
  <c r="L22" i="23"/>
  <c r="L21" i="23"/>
  <c r="L20" i="23"/>
  <c r="L19" i="23"/>
  <c r="L18" i="23"/>
  <c r="L17" i="23"/>
  <c r="L15" i="23"/>
  <c r="L34" i="23"/>
  <c r="L33" i="23"/>
  <c r="L32" i="23"/>
  <c r="L31" i="23"/>
  <c r="L30" i="23"/>
  <c r="L29" i="23"/>
  <c r="L28" i="23"/>
  <c r="L27" i="23"/>
  <c r="L26" i="23"/>
  <c r="L44" i="23"/>
  <c r="L36" i="23"/>
  <c r="L40" i="23"/>
  <c r="L46" i="23"/>
  <c r="L50" i="23"/>
  <c r="L54" i="23"/>
  <c r="L43" i="23"/>
  <c r="L42" i="23"/>
  <c r="L41" i="23"/>
  <c r="L39" i="23"/>
  <c r="L38" i="23"/>
  <c r="L37" i="23"/>
  <c r="L53" i="23"/>
  <c r="L52" i="23"/>
  <c r="L51" i="23"/>
  <c r="L49" i="23"/>
  <c r="L48" i="23"/>
  <c r="L47" i="23"/>
  <c r="H46" i="30"/>
  <c r="H45" i="30"/>
  <c r="H44" i="30"/>
  <c r="H43" i="30"/>
  <c r="H41" i="30"/>
  <c r="H40" i="30"/>
  <c r="H39" i="30"/>
  <c r="H38" i="30"/>
  <c r="H36" i="30"/>
  <c r="H35" i="30"/>
  <c r="H34" i="30"/>
  <c r="H33" i="30"/>
  <c r="H31" i="30"/>
  <c r="H30" i="30"/>
  <c r="H29" i="30"/>
  <c r="H28" i="30"/>
  <c r="M46" i="30"/>
  <c r="M45" i="30"/>
  <c r="M44" i="30"/>
  <c r="M43" i="30"/>
  <c r="M41" i="30"/>
  <c r="M40" i="30"/>
  <c r="M39" i="30"/>
  <c r="M38" i="30"/>
  <c r="M36" i="30"/>
  <c r="M35" i="30"/>
  <c r="M34" i="30"/>
  <c r="M33" i="30"/>
  <c r="G46" i="30"/>
  <c r="G45" i="30"/>
  <c r="G44" i="30"/>
  <c r="G43" i="30"/>
  <c r="G41" i="30"/>
  <c r="G40" i="30"/>
  <c r="G39" i="30"/>
  <c r="G38" i="30"/>
  <c r="G36" i="30"/>
  <c r="G35" i="30"/>
  <c r="G34" i="30"/>
  <c r="G33" i="30"/>
  <c r="G31" i="30"/>
  <c r="G30" i="30"/>
  <c r="G29" i="30"/>
  <c r="G28" i="30"/>
  <c r="B36" i="30"/>
  <c r="B35" i="30"/>
  <c r="B34" i="30"/>
  <c r="B33" i="30"/>
  <c r="C36" i="30"/>
  <c r="C35" i="30"/>
  <c r="C34" i="30"/>
  <c r="C33" i="30"/>
  <c r="D36" i="30"/>
  <c r="D35" i="30"/>
  <c r="D34" i="30"/>
  <c r="D33" i="30"/>
  <c r="E36" i="30"/>
  <c r="E35" i="30"/>
  <c r="E34" i="30"/>
  <c r="E33" i="30"/>
  <c r="F36" i="30"/>
  <c r="F35" i="30"/>
  <c r="F34" i="30"/>
  <c r="F33" i="30"/>
  <c r="B8" i="30"/>
  <c r="B29" i="30" s="1"/>
  <c r="C8" i="30"/>
  <c r="C29" i="30" s="1"/>
  <c r="F43" i="30"/>
  <c r="F44" i="30"/>
  <c r="F45" i="30"/>
  <c r="F40" i="30"/>
  <c r="F39" i="30"/>
  <c r="F38" i="30"/>
  <c r="F30" i="30"/>
  <c r="F29" i="30"/>
  <c r="F28" i="30"/>
  <c r="E46" i="30"/>
  <c r="E45" i="30"/>
  <c r="E44" i="30"/>
  <c r="E43" i="30"/>
  <c r="E41" i="30"/>
  <c r="E40" i="30"/>
  <c r="E39" i="30"/>
  <c r="E38" i="30"/>
  <c r="E31" i="30"/>
  <c r="E30" i="30"/>
  <c r="E29" i="30"/>
  <c r="E28" i="30"/>
  <c r="D46" i="30"/>
  <c r="D45" i="30"/>
  <c r="D44" i="30"/>
  <c r="D43" i="30"/>
  <c r="D41" i="30"/>
  <c r="D40" i="30"/>
  <c r="D39" i="30"/>
  <c r="D38" i="30"/>
  <c r="D31" i="30"/>
  <c r="D30" i="30"/>
  <c r="D29" i="30"/>
  <c r="D28" i="30"/>
  <c r="C46" i="30"/>
  <c r="C45" i="30"/>
  <c r="C44" i="30"/>
  <c r="C43" i="30"/>
  <c r="C18" i="30"/>
  <c r="C39" i="30" s="1"/>
  <c r="B23" i="30"/>
  <c r="B44" i="30" s="1"/>
  <c r="B18" i="30"/>
  <c r="B40" i="30" s="1"/>
  <c r="M70" i="29"/>
  <c r="C7" i="22"/>
  <c r="M26" i="22"/>
  <c r="H150" i="42" l="1"/>
  <c r="H261" i="42"/>
  <c r="M29" i="22"/>
  <c r="H155" i="42"/>
  <c r="D193" i="42"/>
  <c r="H153" i="42"/>
  <c r="C195" i="42"/>
  <c r="D197" i="42"/>
  <c r="B7" i="45"/>
  <c r="C15" i="45"/>
  <c r="B41" i="30"/>
  <c r="G265" i="42"/>
  <c r="H154" i="42"/>
  <c r="M14" i="22"/>
  <c r="B39" i="30"/>
  <c r="I157" i="42"/>
  <c r="C194" i="42"/>
  <c r="B31" i="30"/>
  <c r="B46" i="30"/>
  <c r="F46" i="30"/>
  <c r="D150" i="42"/>
  <c r="D152" i="42"/>
  <c r="C151" i="42"/>
  <c r="C156" i="42"/>
  <c r="C191" i="42"/>
  <c r="O7" i="45"/>
  <c r="G259" i="42"/>
  <c r="H15" i="45"/>
  <c r="P23" i="30"/>
  <c r="P43" i="30" s="1"/>
  <c r="Q7" i="45"/>
  <c r="H10" i="45"/>
  <c r="H151" i="42"/>
  <c r="M15" i="45"/>
  <c r="R23" i="30"/>
  <c r="R46" i="30" s="1"/>
  <c r="I261" i="42"/>
  <c r="D157" i="42"/>
  <c r="C155" i="42"/>
  <c r="H265" i="42"/>
  <c r="P18" i="30"/>
  <c r="P41" i="30" s="1"/>
  <c r="I10" i="45"/>
  <c r="P8" i="30"/>
  <c r="P29" i="30" s="1"/>
  <c r="H152" i="42"/>
  <c r="Q8" i="30"/>
  <c r="Q31" i="30" s="1"/>
  <c r="Q23" i="30"/>
  <c r="Q46" i="30" s="1"/>
  <c r="P46" i="30"/>
  <c r="B11" i="45"/>
  <c r="I265" i="42"/>
  <c r="C190" i="42"/>
  <c r="I259" i="42"/>
  <c r="B6" i="45"/>
  <c r="K14" i="22"/>
  <c r="K17" i="22"/>
  <c r="F8" i="45"/>
  <c r="B16" i="45"/>
  <c r="P13" i="30"/>
  <c r="P36" i="30" s="1"/>
  <c r="C154" i="42"/>
  <c r="B38" i="30"/>
  <c r="H259" i="42"/>
  <c r="K7" i="45"/>
  <c r="O11" i="45"/>
  <c r="E15" i="45"/>
  <c r="B8" i="45"/>
  <c r="B10" i="45"/>
  <c r="G160" i="23"/>
  <c r="Q13" i="30"/>
  <c r="Q33" i="30" s="1"/>
  <c r="B28" i="30"/>
  <c r="B30" i="30"/>
  <c r="B45" i="30"/>
  <c r="H263" i="42"/>
  <c r="L15" i="45"/>
  <c r="D8" i="45"/>
  <c r="B14" i="45"/>
  <c r="R16" i="22"/>
  <c r="R13" i="30"/>
  <c r="R36" i="30" s="1"/>
  <c r="S25" i="22"/>
  <c r="C8" i="45"/>
  <c r="G7" i="45"/>
  <c r="G6" i="45"/>
  <c r="C6" i="45"/>
  <c r="G10" i="45"/>
  <c r="H16" i="45"/>
  <c r="R29" i="22"/>
  <c r="C12" i="45"/>
  <c r="I15" i="45"/>
  <c r="H12" i="45"/>
  <c r="H11" i="45"/>
  <c r="D11" i="45"/>
  <c r="G16" i="45"/>
  <c r="E6" i="45"/>
  <c r="E7" i="45"/>
  <c r="E10" i="45"/>
  <c r="O16" i="45"/>
  <c r="L8" i="45"/>
  <c r="H8" i="45"/>
  <c r="D7" i="45"/>
  <c r="D15" i="45"/>
  <c r="O6" i="45"/>
  <c r="O10" i="45"/>
  <c r="H7" i="45"/>
  <c r="C7" i="45"/>
  <c r="D6" i="45"/>
  <c r="C10" i="45"/>
  <c r="F10" i="45"/>
  <c r="I14" i="45"/>
  <c r="E12" i="45"/>
  <c r="I11" i="45"/>
  <c r="E11" i="45"/>
  <c r="E16" i="45"/>
  <c r="F15" i="45"/>
  <c r="H6" i="45"/>
  <c r="E8" i="45"/>
  <c r="H14" i="45"/>
  <c r="D16" i="45"/>
  <c r="I6" i="45"/>
  <c r="M7" i="45"/>
  <c r="I7" i="45"/>
  <c r="B15" i="45"/>
  <c r="D10" i="45"/>
  <c r="E14" i="45"/>
  <c r="L12" i="45"/>
  <c r="I12" i="45"/>
  <c r="I16" i="45"/>
  <c r="C16" i="45"/>
  <c r="G15" i="45"/>
  <c r="Q10" i="45"/>
  <c r="L14" i="22"/>
  <c r="L17" i="22"/>
  <c r="O12" i="45"/>
  <c r="N28" i="45"/>
  <c r="N16" i="45" s="1"/>
  <c r="L16" i="45"/>
  <c r="T17" i="22"/>
  <c r="M17" i="22"/>
  <c r="N17" i="22"/>
  <c r="I8" i="45"/>
  <c r="L10" i="45"/>
  <c r="O14" i="45"/>
  <c r="L11" i="45"/>
  <c r="K16" i="45"/>
  <c r="K6" i="45"/>
  <c r="J10" i="45"/>
  <c r="J15" i="45"/>
  <c r="J11" i="45"/>
  <c r="J8" i="45"/>
  <c r="F6" i="45"/>
  <c r="M8" i="45"/>
  <c r="J7" i="45"/>
  <c r="K10" i="45"/>
  <c r="M14" i="45"/>
  <c r="F12" i="45"/>
  <c r="F11" i="45"/>
  <c r="I263" i="42"/>
  <c r="K12" i="45"/>
  <c r="O14" i="22"/>
  <c r="B43" i="30"/>
  <c r="C192" i="42"/>
  <c r="G261" i="42"/>
  <c r="O15" i="45"/>
  <c r="L6" i="45"/>
  <c r="G8" i="45"/>
  <c r="L7" i="45"/>
  <c r="D14" i="45"/>
  <c r="L14" i="45"/>
  <c r="K11" i="45"/>
  <c r="C11" i="45"/>
  <c r="F16" i="45"/>
  <c r="C164" i="23"/>
  <c r="S3" i="22" s="1"/>
  <c r="E156" i="23"/>
  <c r="G263" i="42"/>
  <c r="D153" i="42"/>
  <c r="J6" i="45"/>
  <c r="M6" i="45"/>
  <c r="F7" i="45"/>
  <c r="C14" i="45"/>
  <c r="G14" i="45"/>
  <c r="K14" i="45"/>
  <c r="M10" i="45"/>
  <c r="M11" i="45"/>
  <c r="M16" i="45"/>
  <c r="K15" i="45"/>
  <c r="Q16" i="45"/>
  <c r="Q18" i="30"/>
  <c r="Q39" i="30" s="1"/>
  <c r="I156" i="42"/>
  <c r="C196" i="42"/>
  <c r="O17" i="22"/>
  <c r="K8" i="45"/>
  <c r="F14" i="45"/>
  <c r="J14" i="45"/>
  <c r="M12" i="45"/>
  <c r="J12" i="45"/>
  <c r="D12" i="45"/>
  <c r="G11" i="45"/>
  <c r="J16" i="45"/>
  <c r="G156" i="23"/>
  <c r="F164" i="23"/>
  <c r="R8" i="30"/>
  <c r="R31" i="30" s="1"/>
  <c r="P17" i="22"/>
  <c r="N14" i="22"/>
  <c r="R18" i="30"/>
  <c r="R41" i="30" s="1"/>
  <c r="P15" i="45"/>
  <c r="P14" i="45"/>
  <c r="P6" i="45"/>
  <c r="P8" i="45"/>
  <c r="P12" i="45"/>
  <c r="P11" i="45"/>
  <c r="P7" i="45"/>
  <c r="P16" i="45"/>
  <c r="P10" i="45"/>
  <c r="Q12" i="45"/>
  <c r="Q6" i="45"/>
  <c r="Q8" i="45"/>
  <c r="Q15" i="45"/>
  <c r="Q14" i="45"/>
  <c r="Q11" i="45"/>
  <c r="R14" i="22"/>
  <c r="R15" i="45"/>
  <c r="R10" i="45"/>
  <c r="R16" i="45"/>
  <c r="R11" i="45"/>
  <c r="R6" i="45"/>
  <c r="R14" i="45"/>
  <c r="R8" i="45"/>
  <c r="R12" i="45"/>
  <c r="R7" i="45"/>
  <c r="T13" i="22"/>
  <c r="T14" i="22"/>
  <c r="T16" i="22"/>
  <c r="T28" i="22"/>
  <c r="T25" i="22"/>
  <c r="P44" i="30"/>
  <c r="C174" i="23"/>
  <c r="T3" i="22" s="1"/>
  <c r="G170" i="23"/>
  <c r="G166" i="23"/>
  <c r="C40" i="30"/>
  <c r="C28" i="30"/>
  <c r="C31" i="30"/>
  <c r="C38" i="30"/>
  <c r="R26" i="22"/>
  <c r="C41" i="30"/>
  <c r="S28" i="22"/>
  <c r="R13" i="22"/>
  <c r="Q26" i="22"/>
  <c r="C30" i="30"/>
  <c r="K164" i="23"/>
  <c r="Q13" i="22"/>
  <c r="Q14" i="22"/>
  <c r="S16" i="22"/>
  <c r="S17" i="22"/>
  <c r="Q16" i="22"/>
  <c r="Q17" i="22"/>
  <c r="Q28" i="22"/>
  <c r="L164" i="23"/>
  <c r="S4" i="22"/>
  <c r="S12" i="22" s="1"/>
  <c r="R17" i="22"/>
  <c r="P45" i="30" l="1"/>
  <c r="R40" i="30"/>
  <c r="Q28" i="30"/>
  <c r="Q29" i="30"/>
  <c r="Q30" i="30"/>
  <c r="Q40" i="30"/>
  <c r="R33" i="30"/>
  <c r="Q44" i="30"/>
  <c r="R45" i="30"/>
  <c r="R43" i="30"/>
  <c r="P34" i="30"/>
  <c r="P30" i="30"/>
  <c r="Q45" i="30"/>
  <c r="P35" i="30"/>
  <c r="Q43" i="30"/>
  <c r="P33" i="30"/>
  <c r="N10" i="45"/>
  <c r="P38" i="30"/>
  <c r="R44" i="30"/>
  <c r="Q41" i="30"/>
  <c r="P40" i="30"/>
  <c r="Q38" i="30"/>
  <c r="P31" i="30"/>
  <c r="P39" i="30"/>
  <c r="P28" i="30"/>
  <c r="R28" i="30"/>
  <c r="Q36" i="30"/>
  <c r="R34" i="30"/>
  <c r="G164" i="23"/>
  <c r="Q35" i="30"/>
  <c r="R38" i="30"/>
  <c r="R39" i="30"/>
  <c r="R35" i="30"/>
  <c r="Q34" i="30"/>
  <c r="R29" i="30"/>
  <c r="R30" i="30"/>
  <c r="N8" i="45"/>
  <c r="N6" i="45"/>
  <c r="N7" i="45"/>
  <c r="N15" i="45"/>
  <c r="N11" i="45"/>
  <c r="N14" i="45"/>
  <c r="N12" i="45"/>
  <c r="E174" i="23"/>
  <c r="E164" i="23"/>
  <c r="G174" i="23"/>
  <c r="S13" i="22"/>
  <c r="S14" i="22"/>
</calcChain>
</file>

<file path=xl/sharedStrings.xml><?xml version="1.0" encoding="utf-8"?>
<sst xmlns="http://schemas.openxmlformats.org/spreadsheetml/2006/main" count="2049" uniqueCount="249">
  <si>
    <t>Počet podaných přihlášek, uchazečů a zapsaných</t>
  </si>
  <si>
    <t>VŠ</t>
  </si>
  <si>
    <t>VOŠ</t>
  </si>
  <si>
    <t>celkem</t>
  </si>
  <si>
    <t>uchazeči</t>
  </si>
  <si>
    <t>přijatí</t>
  </si>
  <si>
    <t>zapsaní</t>
  </si>
  <si>
    <t>uchazeči, kteří se dostavili alespoň k jednomu přij. řízení</t>
  </si>
  <si>
    <t>zároveň VŠ i VOŠ</t>
  </si>
  <si>
    <t>jen VŠ</t>
  </si>
  <si>
    <t>jen VOŠ</t>
  </si>
  <si>
    <t>1997/98</t>
  </si>
  <si>
    <t>1998/99</t>
  </si>
  <si>
    <t>1999/2000</t>
  </si>
  <si>
    <t>2000/01</t>
  </si>
  <si>
    <t>přihlášení</t>
  </si>
  <si>
    <t>*</t>
  </si>
  <si>
    <t>x</t>
  </si>
  <si>
    <t>přihlášené osoby</t>
  </si>
  <si>
    <t>počet přijatých osob</t>
  </si>
  <si>
    <t>počet zapsaných osob</t>
  </si>
  <si>
    <t>1999/00</t>
  </si>
  <si>
    <t>podíl na počtu maturantů</t>
  </si>
  <si>
    <t>Druh a forma studia</t>
  </si>
  <si>
    <t>Počet podaných přihlášek</t>
  </si>
  <si>
    <t>Index přihlášek</t>
  </si>
  <si>
    <t>Struktura zapsa- ných v %</t>
  </si>
  <si>
    <t>30 a více</t>
  </si>
  <si>
    <t>Věk k 31.8.1999</t>
  </si>
  <si>
    <t>Věk k 31.8.2000</t>
  </si>
  <si>
    <t>2001/02</t>
  </si>
  <si>
    <t>2001//02</t>
  </si>
  <si>
    <t>Věk k 31.8.2001</t>
  </si>
  <si>
    <t>Přijímací řízení na VŠ i VOŠ</t>
  </si>
  <si>
    <t>Základní přehled o přijímacím řízení na vysoké a vyšší odborné školy podle druhu a formy studia</t>
  </si>
  <si>
    <t xml:space="preserve">Počet přijatých </t>
  </si>
  <si>
    <t>2002/03</t>
  </si>
  <si>
    <t>z toho "čerstvých" absolventů</t>
  </si>
  <si>
    <t xml:space="preserve"> jen na VŠ</t>
  </si>
  <si>
    <t xml:space="preserve"> jen na VOŠ</t>
  </si>
  <si>
    <t xml:space="preserve"> na VŠ a VOŠ</t>
  </si>
  <si>
    <t xml:space="preserve"> Celkem</t>
  </si>
  <si>
    <t>v tom</t>
  </si>
  <si>
    <t xml:space="preserve">  Studium denní / prezenční</t>
  </si>
  <si>
    <t xml:space="preserve"> bakalářské studijní programy</t>
  </si>
  <si>
    <t xml:space="preserve"> vyšší odborné studium</t>
  </si>
  <si>
    <t xml:space="preserve"> Všechny formy studia celkem</t>
  </si>
  <si>
    <t>Počet přihlášených</t>
  </si>
  <si>
    <t>Počet zapsaných</t>
  </si>
  <si>
    <t xml:space="preserve"> Studium dálkové /
 kombinované, distanční</t>
  </si>
  <si>
    <t>19letí k 31.12.</t>
  </si>
  <si>
    <t>2003/04</t>
  </si>
  <si>
    <t>Cumulative Percent</t>
  </si>
  <si>
    <t>2004/05</t>
  </si>
  <si>
    <t>Denní / prezenční studium</t>
  </si>
  <si>
    <t xml:space="preserve">      29</t>
  </si>
  <si>
    <t>přihlášky uchazečů, kteří se dostavili k přij. řízení</t>
  </si>
  <si>
    <t>Věk k 31.8.2002</t>
  </si>
  <si>
    <t>Věk k 31.8.2003</t>
  </si>
  <si>
    <t>Věk k 31.8.2004</t>
  </si>
  <si>
    <t>2005/06</t>
  </si>
  <si>
    <t>Věk k 31.8.2005</t>
  </si>
  <si>
    <t>Ležatá čárka ( - ) na místě čísla značí, že jev se nevyskytoval</t>
  </si>
  <si>
    <t>Tečka ( . ) na místě čísla značí, že údaj není k dispozici nebo je nespolehlivý</t>
  </si>
  <si>
    <t>Ležatý křížek ( x ) značí, že zápis není možný z logických důvodů</t>
  </si>
  <si>
    <t>2006/07</t>
  </si>
  <si>
    <t>Struktura
přihlášených
v %</t>
  </si>
  <si>
    <t>Struktura
přijatých
v %</t>
  </si>
  <si>
    <t>Struktura
zapsaných
v %</t>
  </si>
  <si>
    <t>2007/08</t>
  </si>
  <si>
    <t>Věk k 31.8.2007</t>
  </si>
  <si>
    <t>Věk k 31.8.2006</t>
  </si>
  <si>
    <t>Seznam tabulek a grafů</t>
  </si>
  <si>
    <t>podíl na počtu 18/19letých</t>
  </si>
  <si>
    <t>2008/09</t>
  </si>
  <si>
    <t>Věk k 31.8.2008</t>
  </si>
  <si>
    <t>podané přihlášky</t>
  </si>
  <si>
    <t xml:space="preserve"> magisterské studijní programy</t>
  </si>
  <si>
    <t>* Počet přijatých / počet uchazečů, kteří se dostavili k přijímacímu řízení x 100.</t>
  </si>
  <si>
    <t>Úspěšnost uchazečů *)</t>
  </si>
  <si>
    <r>
      <t>přijetí</t>
    </r>
    <r>
      <rPr>
        <vertAlign val="superscript"/>
        <sz val="10"/>
        <rFont val="Arial Narrow"/>
        <family val="2"/>
        <charset val="238"/>
      </rPr>
      <t>1)</t>
    </r>
  </si>
  <si>
    <r>
      <t>zápisy</t>
    </r>
    <r>
      <rPr>
        <vertAlign val="superscript"/>
        <sz val="10"/>
        <rFont val="Arial Narrow"/>
        <family val="2"/>
        <charset val="238"/>
      </rPr>
      <t>2)</t>
    </r>
  </si>
  <si>
    <t>počet podaných přihlášek</t>
  </si>
  <si>
    <t>Přehled za rok 1999/00</t>
  </si>
  <si>
    <t>Přehled za rok 2000/01</t>
  </si>
  <si>
    <t>Přehled za rok 2001/02</t>
  </si>
  <si>
    <t>Přehled za rok 2002/03</t>
  </si>
  <si>
    <t>Přehled za rok 2003/04</t>
  </si>
  <si>
    <t>Přehled za rok 2004/05</t>
  </si>
  <si>
    <t>Přehled za rok 2005/06</t>
  </si>
  <si>
    <t>Přehled za rok 2006/07</t>
  </si>
  <si>
    <t>Přehled za rok 2007/08</t>
  </si>
  <si>
    <t>Přehled za rok 2008/09</t>
  </si>
  <si>
    <t>1) přijetí – počet "přijatých" přihlášek (každý uchazeč je započítán tolikrát, kolikrát byl přijat)</t>
  </si>
  <si>
    <t>2) zápisy – počet "zapsaných" přihlášek (každý uchazeč je započítán tolikrát, kolikrát se zapsal ke studiu)</t>
  </si>
  <si>
    <t>přihlášení, kteří se dostavili alespoň k jednomu přijímacímu řízení</t>
  </si>
  <si>
    <t>Údaje za všechny formy a druhy studia.</t>
  </si>
  <si>
    <t>Pozn:</t>
  </si>
  <si>
    <t>Přehled za rok 2009/10</t>
  </si>
  <si>
    <t>2009/10</t>
  </si>
  <si>
    <t>Věk k 31.8.2009</t>
  </si>
  <si>
    <t xml:space="preserve"> </t>
  </si>
  <si>
    <t>Počet přihlášených,
kteří se dostavili
k přijímacímu řízení</t>
  </si>
  <si>
    <t>Počet přihlášek uchazečů,
kteří se dostavili
k přijímacímu řízení</t>
  </si>
  <si>
    <t>Podíl přihlášek uchazečů,
kteří se dostavili
k přijímacímu řízení</t>
  </si>
  <si>
    <t>Počet přijatých / počet
přihlášených</t>
  </si>
  <si>
    <t>Studium dálkové / 
kombinované, distanční</t>
  </si>
  <si>
    <t>Přehled za rok 2010/11</t>
  </si>
  <si>
    <t>2010/11</t>
  </si>
  <si>
    <t>Věk k 31.8.2010</t>
  </si>
  <si>
    <t>Přehled za rok 2011/12</t>
  </si>
  <si>
    <t>forma</t>
  </si>
  <si>
    <t>DK</t>
  </si>
  <si>
    <t>P</t>
  </si>
  <si>
    <t>prihlaseni</t>
  </si>
  <si>
    <t>prijati</t>
  </si>
  <si>
    <t>Column Sum %</t>
  </si>
  <si>
    <t>vek</t>
  </si>
  <si>
    <t>16</t>
  </si>
  <si>
    <t>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</si>
  <si>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</si>
  <si>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</si>
  <si>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</si>
  <si>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</si>
  <si>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</si>
  <si>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</si>
  <si>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</si>
  <si>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</si>
  <si>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</si>
  <si>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</si>
  <si>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</si>
  <si>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</si>
  <si>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</si>
  <si>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</si>
  <si>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</si>
  <si>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</si>
  <si>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</si>
  <si>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</si>
  <si>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</si>
  <si>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</si>
  <si>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</si>
  <si>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</si>
  <si>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</si>
  <si>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</si>
  <si>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</si>
  <si>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</si>
  <si>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</si>
  <si>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</si>
  <si>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</si>
  <si>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</si>
  <si>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</si>
  <si>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</si>
  <si>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</si>
  <si>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</si>
  <si>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</si>
  <si>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</si>
  <si>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</si>
  <si>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</si>
  <si>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</si>
  <si>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</si>
  <si>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</si>
  <si>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</si>
  <si>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</si>
  <si>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</si>
  <si>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</si>
  <si>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</si>
  <si>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</si>
  <si>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</si>
  <si>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</si>
  <si>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</si>
  <si>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</si>
  <si>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</si>
  <si>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</si>
  <si>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t>71</t>
  </si>
  <si>
    <t>73</t>
  </si>
  <si>
    <t>76</t>
  </si>
  <si>
    <t>78</t>
  </si>
  <si>
    <t>88</t>
  </si>
  <si>
    <t>89</t>
  </si>
  <si>
    <t>2011/12</t>
  </si>
  <si>
    <t>Věk k 31.8.2011</t>
  </si>
  <si>
    <t>Přehled za rok 2012/13</t>
  </si>
  <si>
    <t>2012/13</t>
  </si>
  <si>
    <t>maturanti</t>
  </si>
  <si>
    <t>maturanti celkem</t>
  </si>
  <si>
    <t>na VŠ</t>
  </si>
  <si>
    <t>na VOŠ</t>
  </si>
  <si>
    <t>vysoké školy</t>
  </si>
  <si>
    <t>vyšší odborné školy</t>
  </si>
  <si>
    <t>přihlášení na VŠ</t>
  </si>
  <si>
    <t>přijatí na VŠ</t>
  </si>
  <si>
    <t>zapsaní na VŠ</t>
  </si>
  <si>
    <t>přihlášení na VOŠ</t>
  </si>
  <si>
    <t>přijatí na VOŠ</t>
  </si>
  <si>
    <t>zapsaní na VOŠ</t>
  </si>
  <si>
    <t>Podíl uchazečů, kteří se hlásí na vysokou či vyšší odbornou školu bezprostředně po ukončení střední školy, na celkovém počtu absolventů maturitních oborů středních škol</t>
  </si>
  <si>
    <t>vysoké a vyšší odborné školy celkem</t>
  </si>
  <si>
    <t>Přehled za rok 2013/14</t>
  </si>
  <si>
    <t>2013/14</t>
  </si>
  <si>
    <t>Přehled za rok 2014/15</t>
  </si>
  <si>
    <t>2014/15</t>
  </si>
  <si>
    <t>Věk k 31.8.2012</t>
  </si>
  <si>
    <t>Věk k 31.8.2013</t>
  </si>
  <si>
    <t>Věk k 31.8.2014</t>
  </si>
  <si>
    <t>Přehled za rok 2015/16</t>
  </si>
  <si>
    <t>2015/16</t>
  </si>
  <si>
    <t>Věk k 31.8.2015</t>
  </si>
  <si>
    <t xml:space="preserve">* Do roku 2000 populace 18letých, od roku 2001 populace 19letých. </t>
  </si>
  <si>
    <t>18/19letí k 31.12.*</t>
  </si>
  <si>
    <t>Přehled za rok 2016/17</t>
  </si>
  <si>
    <t>2016/17</t>
  </si>
  <si>
    <t>maturanti v předch. roce (denní forma vzdělávání)</t>
  </si>
  <si>
    <t>Přehled za rok 2017/18</t>
  </si>
  <si>
    <t>2017/18</t>
  </si>
  <si>
    <t>Věk k 31.8.2016</t>
  </si>
  <si>
    <t>Věk k 31.8.2017</t>
  </si>
  <si>
    <t>18 a méně</t>
  </si>
  <si>
    <t>Přehled za rok 2018/19</t>
  </si>
  <si>
    <t>2018/19</t>
  </si>
  <si>
    <t>Věk k 31.8.2018</t>
  </si>
  <si>
    <t>Přehled za rok 2019/20</t>
  </si>
  <si>
    <t>2019/20</t>
  </si>
  <si>
    <t>Věk k 31.8.2019</t>
  </si>
  <si>
    <t>Přehled za rok 2020/21</t>
  </si>
  <si>
    <t>2020/21</t>
  </si>
  <si>
    <t>Věk k 31.8.2020</t>
  </si>
  <si>
    <t>Přehled za rok 2021/22</t>
  </si>
  <si>
    <t>2021/22</t>
  </si>
  <si>
    <t>Věk k 31.8.2021</t>
  </si>
  <si>
    <t>Přehled za rok 2022/23</t>
  </si>
  <si>
    <t>2022/23</t>
  </si>
  <si>
    <t>Přehled za rok 2023/24</t>
  </si>
  <si>
    <t>2023/24</t>
  </si>
  <si>
    <t>Věk k 31.8.2022</t>
  </si>
  <si>
    <t>Věk k 31.8.2023</t>
  </si>
  <si>
    <t>Přehled za rok 2024/25</t>
  </si>
  <si>
    <t>2024/25</t>
  </si>
  <si>
    <t>Přehled za rok 2025/26</t>
  </si>
  <si>
    <t>2025/26</t>
  </si>
  <si>
    <t>Počet podaných přihlášek, přihlášených, přijatých a zapsaných ke studiu na terciární úrovni vzdělávání 1999/00–2025/26 (v tis.)</t>
  </si>
  <si>
    <t>denní formy vzdělávání v letech 1999/2000-2025/26</t>
  </si>
  <si>
    <t>Počet podaných přihlášek, přihlášených, přijatých a zapsaných ke studiu na terciární úrovni vzdělávání (VŠ a VOŠ) v letech 1999/00–2025/26</t>
  </si>
  <si>
    <t>Počet přihlášených, přijatých a zapsaných ke studiu na terciární úrovni vzdělávání (VŠ a VOŠ) v letech 1999/00–2025/26</t>
  </si>
  <si>
    <t>Počet přihlášených, přijatých a zapsaných ke studiu na terciární úrovni vzdělávání (VŠ a VOŠ) v letech 1999/00–2025/26 (v %)</t>
  </si>
  <si>
    <t>Uchazeči o studium na VŠ a VOŠ v letech 1999/00–2025/26</t>
  </si>
  <si>
    <t>Počet podaných přihlášek, přihlášených, přijatých a zapsaných ke studiu na terciární úrovni vzdělávání (VŠ a VOŠ) v letech 1999/00–2025/26 (v tis.)</t>
  </si>
  <si>
    <t>Počet přihlášených a zapsaných ve vztahu k populaci 18/19letých a k počtu maturantů v denní formě vzdělávání v letech 1999/00–2025/26 (v tis.)</t>
  </si>
  <si>
    <t>Počet přihlášených a zapsaných do denního/prezenčního studia ve vztahu k populaci 18/19letých a k počtu maturantů v denní formě vzdělávání v letech 1999/00–2025/26 (v tis.)</t>
  </si>
  <si>
    <t>Struktura přihlášených, přijatých a zapsaných na VŠ  a VOŠ podle formy studia a věku v letech 1999/00–2025/2026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</si>
</sst>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K_č_-;\-* #,##0.00\ _K_č_-;_-* &quot;-&quot;??\ _K_č_-;_-@_-"/>
    <numFmt numFmtId="165" formatCode="_(* #,##0.00_);_(* \(#,##0.00\);_(* &quot;-&quot;??_);_(@_)"/>
    <numFmt numFmtId="166" formatCode="#,##0.0"/>
    <numFmt numFmtId="167" formatCode="#,##0;;\-"/>
    <numFmt numFmtId="168" formatCode="0.0"/>
    <numFmt numFmtId="169" formatCode="0.0%"/>
  </numFmts>
  <fonts count="29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  <font>
      <sz val="9"/>
      <name val="Arial CE"/>
    </font>
    <font>
      <sz val="10"/>
      <color indexed="9"/>
      <name val="Arial Narrow"/>
      <family val="2"/>
      <charset val="238"/>
    </font>
    <font>
      <b/>
      <sz val="10"/>
      <color indexed="9"/>
      <name val="Arial Narrow"/>
      <family val="2"/>
      <charset val="238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8"/>
      <name val="Arial Narrow"/>
      <family val="2"/>
    </font>
    <font>
      <b/>
      <sz val="14"/>
      <name val="Arial Narrow"/>
      <family val="2"/>
    </font>
    <font>
      <sz val="10"/>
      <color indexed="9"/>
      <name val="Arial Narrow"/>
      <family val="2"/>
    </font>
    <font>
      <sz val="10"/>
      <color indexed="10"/>
      <name val="Arial Narrow"/>
      <family val="2"/>
    </font>
    <font>
      <b/>
      <sz val="10"/>
      <color indexed="10"/>
      <name val="Arial Narrow"/>
      <family val="2"/>
    </font>
    <font>
      <b/>
      <sz val="11"/>
      <name val="Arial Narrow"/>
      <family val="2"/>
    </font>
    <font>
      <sz val="10"/>
      <color indexed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sz val="8"/>
      <name val="Arial CE"/>
    </font>
    <font>
      <b/>
      <sz val="10"/>
      <name val="Arial CE"/>
      <charset val="238"/>
    </font>
    <font>
      <sz val="10"/>
      <color theme="0"/>
      <name val="Arial Narrow"/>
      <family val="2"/>
      <charset val="238"/>
    </font>
    <font>
      <sz val="10"/>
      <color theme="0"/>
      <name val="Arial CE"/>
    </font>
    <font>
      <sz val="10"/>
      <color rgb="FFFF0000"/>
      <name val="Arial CE"/>
    </font>
    <font>
      <sz val="11"/>
      <color rgb="FF9C6500"/>
      <name val="Arial Narrow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</fills>
  <borders count="1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7">
    <xf numFmtId="0" fontId="0" fillId="0" borderId="0"/>
    <xf numFmtId="165" fontId="3" fillId="0" borderId="0" applyFont="0" applyFill="0" applyBorder="0" applyAlignment="0" applyProtection="0"/>
    <xf numFmtId="0" fontId="5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7" fillId="4" borderId="0" applyNumberFormat="0" applyBorder="0" applyAlignment="0" applyProtection="0"/>
    <xf numFmtId="9" fontId="3" fillId="0" borderId="0" applyFont="0" applyFill="0" applyBorder="0" applyAlignment="0" applyProtection="0"/>
    <xf numFmtId="0" fontId="28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56">
    <xf numFmtId="0" fontId="0" fillId="0" borderId="0" xfId="0"/>
    <xf numFmtId="0" fontId="6" fillId="0" borderId="0" xfId="3" applyFont="1"/>
    <xf numFmtId="3" fontId="6" fillId="0" borderId="0" xfId="3" applyNumberFormat="1" applyFont="1" applyAlignment="1">
      <alignment horizontal="center"/>
    </xf>
    <xf numFmtId="0" fontId="7" fillId="0" borderId="0" xfId="3" applyFont="1"/>
    <xf numFmtId="3" fontId="6" fillId="0" borderId="0" xfId="3" applyNumberFormat="1" applyFont="1" applyAlignment="1">
      <alignment horizontal="center" vertical="center"/>
    </xf>
    <xf numFmtId="0" fontId="6" fillId="0" borderId="0" xfId="3" applyFont="1" applyAlignment="1">
      <alignment vertical="center"/>
    </xf>
    <xf numFmtId="3" fontId="6" fillId="0" borderId="0" xfId="3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9" fontId="6" fillId="0" borderId="3" xfId="4" applyNumberFormat="1" applyFont="1" applyBorder="1" applyAlignment="1">
      <alignment horizontal="right" vertical="center"/>
    </xf>
    <xf numFmtId="169" fontId="6" fillId="0" borderId="5" xfId="4" applyNumberFormat="1" applyFont="1" applyBorder="1" applyAlignment="1">
      <alignment horizontal="right" vertical="center"/>
    </xf>
    <xf numFmtId="169" fontId="6" fillId="0" borderId="7" xfId="4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169" fontId="6" fillId="0" borderId="8" xfId="4" applyNumberFormat="1" applyFont="1" applyBorder="1" applyAlignment="1">
      <alignment horizontal="right" vertical="center"/>
    </xf>
    <xf numFmtId="169" fontId="6" fillId="0" borderId="10" xfId="4" applyNumberFormat="1" applyFont="1" applyBorder="1" applyAlignment="1">
      <alignment horizontal="right" vertical="center"/>
    </xf>
    <xf numFmtId="0" fontId="6" fillId="3" borderId="0" xfId="0" applyFont="1" applyFill="1"/>
    <xf numFmtId="3" fontId="7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3" fontId="7" fillId="2" borderId="11" xfId="0" applyNumberFormat="1" applyFont="1" applyFill="1" applyBorder="1" applyAlignment="1">
      <alignment horizontal="centerContinuous" vertical="center"/>
    </xf>
    <xf numFmtId="3" fontId="7" fillId="2" borderId="12" xfId="0" applyNumberFormat="1" applyFont="1" applyFill="1" applyBorder="1" applyAlignment="1">
      <alignment horizontal="center"/>
    </xf>
    <xf numFmtId="3" fontId="6" fillId="2" borderId="13" xfId="0" applyNumberFormat="1" applyFont="1" applyFill="1" applyBorder="1"/>
    <xf numFmtId="3" fontId="6" fillId="0" borderId="0" xfId="0" applyNumberFormat="1" applyFont="1"/>
    <xf numFmtId="3" fontId="6" fillId="2" borderId="14" xfId="0" applyNumberFormat="1" applyFont="1" applyFill="1" applyBorder="1"/>
    <xf numFmtId="169" fontId="6" fillId="0" borderId="0" xfId="4" applyNumberFormat="1" applyFont="1" applyFill="1" applyBorder="1" applyAlignment="1">
      <alignment horizontal="center"/>
    </xf>
    <xf numFmtId="166" fontId="7" fillId="2" borderId="15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vertical="center"/>
    </xf>
    <xf numFmtId="3" fontId="6" fillId="2" borderId="17" xfId="0" applyNumberFormat="1" applyFont="1" applyFill="1" applyBorder="1" applyAlignment="1">
      <alignment vertical="center"/>
    </xf>
    <xf numFmtId="3" fontId="6" fillId="2" borderId="18" xfId="0" applyNumberFormat="1" applyFont="1" applyFill="1" applyBorder="1" applyAlignment="1">
      <alignment vertical="center"/>
    </xf>
    <xf numFmtId="3" fontId="6" fillId="2" borderId="19" xfId="0" applyNumberFormat="1" applyFont="1" applyFill="1" applyBorder="1" applyAlignment="1">
      <alignment vertical="center"/>
    </xf>
    <xf numFmtId="3" fontId="6" fillId="2" borderId="20" xfId="0" applyNumberFormat="1" applyFont="1" applyFill="1" applyBorder="1" applyAlignment="1">
      <alignment vertical="center"/>
    </xf>
    <xf numFmtId="3" fontId="6" fillId="2" borderId="21" xfId="0" applyNumberFormat="1" applyFont="1" applyFill="1" applyBorder="1" applyAlignment="1">
      <alignment vertical="center"/>
    </xf>
    <xf numFmtId="166" fontId="6" fillId="3" borderId="22" xfId="0" applyNumberFormat="1" applyFont="1" applyFill="1" applyBorder="1" applyAlignment="1">
      <alignment horizontal="right" vertical="center"/>
    </xf>
    <xf numFmtId="166" fontId="6" fillId="3" borderId="23" xfId="0" applyNumberFormat="1" applyFont="1" applyFill="1" applyBorder="1" applyAlignment="1">
      <alignment horizontal="right" vertical="center"/>
    </xf>
    <xf numFmtId="169" fontId="6" fillId="3" borderId="24" xfId="4" applyNumberFormat="1" applyFont="1" applyFill="1" applyBorder="1" applyAlignment="1">
      <alignment horizontal="right" vertical="center"/>
    </xf>
    <xf numFmtId="169" fontId="6" fillId="3" borderId="25" xfId="4" applyNumberFormat="1" applyFont="1" applyFill="1" applyBorder="1" applyAlignment="1">
      <alignment horizontal="right" vertical="center"/>
    </xf>
    <xf numFmtId="169" fontId="6" fillId="3" borderId="26" xfId="4" applyNumberFormat="1" applyFont="1" applyFill="1" applyBorder="1" applyAlignment="1">
      <alignment horizontal="right" vertical="center"/>
    </xf>
    <xf numFmtId="166" fontId="6" fillId="3" borderId="27" xfId="0" applyNumberFormat="1" applyFont="1" applyFill="1" applyBorder="1" applyAlignment="1">
      <alignment horizontal="right" vertical="center"/>
    </xf>
    <xf numFmtId="166" fontId="6" fillId="3" borderId="28" xfId="0" applyNumberFormat="1" applyFont="1" applyFill="1" applyBorder="1" applyAlignment="1">
      <alignment horizontal="right" vertical="center"/>
    </xf>
    <xf numFmtId="169" fontId="6" fillId="3" borderId="3" xfId="4" applyNumberFormat="1" applyFont="1" applyFill="1" applyBorder="1" applyAlignment="1">
      <alignment horizontal="right" vertical="center"/>
    </xf>
    <xf numFmtId="169" fontId="6" fillId="3" borderId="29" xfId="4" applyNumberFormat="1" applyFont="1" applyFill="1" applyBorder="1" applyAlignment="1">
      <alignment horizontal="right" vertical="center"/>
    </xf>
    <xf numFmtId="169" fontId="6" fillId="3" borderId="30" xfId="4" applyNumberFormat="1" applyFont="1" applyFill="1" applyBorder="1" applyAlignment="1">
      <alignment horizontal="right" vertical="center"/>
    </xf>
    <xf numFmtId="3" fontId="6" fillId="3" borderId="31" xfId="4" applyNumberFormat="1" applyFont="1" applyFill="1" applyBorder="1" applyAlignment="1">
      <alignment horizontal="right" vertical="center"/>
    </xf>
    <xf numFmtId="3" fontId="6" fillId="3" borderId="32" xfId="4" applyNumberFormat="1" applyFont="1" applyFill="1" applyBorder="1" applyAlignment="1">
      <alignment horizontal="right" vertical="center"/>
    </xf>
    <xf numFmtId="169" fontId="7" fillId="0" borderId="0" xfId="4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3" fontId="7" fillId="2" borderId="11" xfId="0" applyNumberFormat="1" applyFont="1" applyFill="1" applyBorder="1" applyAlignment="1">
      <alignment horizontal="centerContinuous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169" fontId="7" fillId="2" borderId="12" xfId="4" applyNumberFormat="1" applyFont="1" applyFill="1" applyBorder="1" applyAlignment="1">
      <alignment horizontal="center" vertical="center" wrapText="1"/>
    </xf>
    <xf numFmtId="3" fontId="7" fillId="2" borderId="33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" fontId="6" fillId="0" borderId="34" xfId="0" applyNumberFormat="1" applyFont="1" applyBorder="1" applyAlignment="1">
      <alignment horizontal="right" vertical="center"/>
    </xf>
    <xf numFmtId="169" fontId="7" fillId="0" borderId="34" xfId="4" applyNumberFormat="1" applyFont="1" applyFill="1" applyBorder="1" applyAlignment="1">
      <alignment horizontal="right" vertical="center"/>
    </xf>
    <xf numFmtId="169" fontId="7" fillId="0" borderId="35" xfId="4" applyNumberFormat="1" applyFont="1" applyFill="1" applyBorder="1" applyAlignment="1">
      <alignment horizontal="right" vertical="center"/>
    </xf>
    <xf numFmtId="3" fontId="7" fillId="2" borderId="6" xfId="0" applyNumberFormat="1" applyFont="1" applyFill="1" applyBorder="1" applyAlignment="1">
      <alignment vertical="center"/>
    </xf>
    <xf numFmtId="3" fontId="6" fillId="2" borderId="36" xfId="0" applyNumberFormat="1" applyFont="1" applyFill="1" applyBorder="1" applyAlignment="1">
      <alignment vertical="center"/>
    </xf>
    <xf numFmtId="3" fontId="6" fillId="2" borderId="37" xfId="0" applyNumberFormat="1" applyFont="1" applyFill="1" applyBorder="1" applyAlignment="1">
      <alignment vertical="center"/>
    </xf>
    <xf numFmtId="3" fontId="6" fillId="2" borderId="38" xfId="0" applyNumberFormat="1" applyFont="1" applyFill="1" applyBorder="1" applyAlignment="1">
      <alignment vertical="center"/>
    </xf>
    <xf numFmtId="3" fontId="7" fillId="2" borderId="39" xfId="0" applyNumberFormat="1" applyFont="1" applyFill="1" applyBorder="1" applyAlignment="1">
      <alignment vertical="center"/>
    </xf>
    <xf numFmtId="3" fontId="7" fillId="2" borderId="40" xfId="0" applyNumberFormat="1" applyFont="1" applyFill="1" applyBorder="1" applyAlignment="1">
      <alignment vertical="center"/>
    </xf>
    <xf numFmtId="4" fontId="6" fillId="0" borderId="3" xfId="0" applyNumberFormat="1" applyFont="1" applyBorder="1" applyAlignment="1">
      <alignment horizontal="right" vertical="center"/>
    </xf>
    <xf numFmtId="169" fontId="7" fillId="0" borderId="3" xfId="4" applyNumberFormat="1" applyFont="1" applyFill="1" applyBorder="1" applyAlignment="1">
      <alignment horizontal="right" vertical="center"/>
    </xf>
    <xf numFmtId="169" fontId="7" fillId="0" borderId="41" xfId="4" applyNumberFormat="1" applyFont="1" applyFill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4" fontId="6" fillId="0" borderId="42" xfId="0" applyNumberFormat="1" applyFont="1" applyBorder="1" applyAlignment="1">
      <alignment horizontal="right" vertical="center"/>
    </xf>
    <xf numFmtId="169" fontId="7" fillId="0" borderId="42" xfId="4" applyNumberFormat="1" applyFont="1" applyFill="1" applyBorder="1" applyAlignment="1">
      <alignment horizontal="right" vertical="center"/>
    </xf>
    <xf numFmtId="169" fontId="7" fillId="0" borderId="40" xfId="4" applyNumberFormat="1" applyFont="1" applyFill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4" fontId="6" fillId="0" borderId="43" xfId="0" applyNumberFormat="1" applyFont="1" applyBorder="1" applyAlignment="1">
      <alignment horizontal="right" vertical="center"/>
    </xf>
    <xf numFmtId="169" fontId="7" fillId="0" borderId="43" xfId="4" applyNumberFormat="1" applyFont="1" applyFill="1" applyBorder="1" applyAlignment="1">
      <alignment horizontal="right" vertical="center"/>
    </xf>
    <xf numFmtId="169" fontId="7" fillId="0" borderId="44" xfId="4" applyNumberFormat="1" applyFont="1" applyFill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169" fontId="7" fillId="0" borderId="5" xfId="4" applyNumberFormat="1" applyFont="1" applyFill="1" applyBorder="1" applyAlignment="1">
      <alignment horizontal="right" vertical="center"/>
    </xf>
    <xf numFmtId="169" fontId="7" fillId="0" borderId="45" xfId="4" applyNumberFormat="1" applyFont="1" applyFill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169" fontId="7" fillId="0" borderId="7" xfId="4" applyNumberFormat="1" applyFont="1" applyFill="1" applyBorder="1" applyAlignment="1">
      <alignment horizontal="right" vertical="center"/>
    </xf>
    <xf numFmtId="169" fontId="7" fillId="0" borderId="46" xfId="4" applyNumberFormat="1" applyFont="1" applyFill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6" fillId="0" borderId="48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2" borderId="46" xfId="0" applyNumberFormat="1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9" fontId="6" fillId="3" borderId="0" xfId="4" applyNumberFormat="1" applyFont="1" applyFill="1" applyBorder="1" applyAlignment="1">
      <alignment horizontal="center"/>
    </xf>
    <xf numFmtId="3" fontId="11" fillId="0" borderId="0" xfId="0" applyNumberFormat="1" applyFont="1" applyAlignment="1">
      <alignment horizontal="center"/>
    </xf>
    <xf numFmtId="164" fontId="10" fillId="0" borderId="0" xfId="1" applyNumberFormat="1" applyFont="1" applyFill="1" applyBorder="1"/>
    <xf numFmtId="165" fontId="10" fillId="0" borderId="0" xfId="1" applyFont="1" applyFill="1" applyBorder="1"/>
    <xf numFmtId="0" fontId="7" fillId="0" borderId="0" xfId="0" quotePrefix="1" applyFont="1" applyAlignment="1">
      <alignment horizontal="center"/>
    </xf>
    <xf numFmtId="3" fontId="10" fillId="0" borderId="0" xfId="0" applyNumberFormat="1" applyFont="1"/>
    <xf numFmtId="3" fontId="11" fillId="0" borderId="0" xfId="0" applyNumberFormat="1" applyFont="1" applyAlignment="1">
      <alignment horizontal="center" vertical="center" wrapText="1"/>
    </xf>
    <xf numFmtId="3" fontId="7" fillId="2" borderId="49" xfId="0" applyNumberFormat="1" applyFont="1" applyFill="1" applyBorder="1" applyAlignment="1">
      <alignment horizontal="center" vertical="center" wrapText="1"/>
    </xf>
    <xf numFmtId="3" fontId="7" fillId="2" borderId="50" xfId="0" applyNumberFormat="1" applyFont="1" applyFill="1" applyBorder="1" applyAlignment="1">
      <alignment horizontal="center" vertical="center" wrapText="1"/>
    </xf>
    <xf numFmtId="3" fontId="7" fillId="2" borderId="51" xfId="0" applyNumberFormat="1" applyFont="1" applyFill="1" applyBorder="1" applyAlignment="1">
      <alignment horizontal="center" vertical="center" wrapText="1"/>
    </xf>
    <xf numFmtId="3" fontId="7" fillId="2" borderId="52" xfId="0" applyNumberFormat="1" applyFont="1" applyFill="1" applyBorder="1" applyAlignment="1">
      <alignment horizontal="center" vertical="center" wrapText="1"/>
    </xf>
    <xf numFmtId="3" fontId="7" fillId="2" borderId="53" xfId="0" applyNumberFormat="1" applyFont="1" applyFill="1" applyBorder="1" applyAlignment="1">
      <alignment horizontal="center" vertical="center" wrapText="1"/>
    </xf>
    <xf numFmtId="3" fontId="7" fillId="2" borderId="54" xfId="0" applyNumberFormat="1" applyFont="1" applyFill="1" applyBorder="1" applyAlignment="1">
      <alignment horizontal="center" vertical="center"/>
    </xf>
    <xf numFmtId="3" fontId="7" fillId="2" borderId="47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horizontal="center" vertical="center"/>
    </xf>
    <xf numFmtId="169" fontId="6" fillId="3" borderId="55" xfId="4" applyNumberFormat="1" applyFont="1" applyFill="1" applyBorder="1" applyAlignment="1">
      <alignment horizontal="right" vertical="center"/>
    </xf>
    <xf numFmtId="169" fontId="6" fillId="3" borderId="56" xfId="4" applyNumberFormat="1" applyFont="1" applyFill="1" applyBorder="1" applyAlignment="1">
      <alignment horizontal="right" vertical="center"/>
    </xf>
    <xf numFmtId="169" fontId="6" fillId="3" borderId="57" xfId="4" applyNumberFormat="1" applyFont="1" applyFill="1" applyBorder="1" applyAlignment="1">
      <alignment horizontal="right" vertical="center"/>
    </xf>
    <xf numFmtId="169" fontId="6" fillId="3" borderId="58" xfId="4" applyNumberFormat="1" applyFont="1" applyFill="1" applyBorder="1" applyAlignment="1">
      <alignment horizontal="right" vertical="center"/>
    </xf>
    <xf numFmtId="169" fontId="6" fillId="3" borderId="59" xfId="4" applyNumberFormat="1" applyFont="1" applyFill="1" applyBorder="1" applyAlignment="1">
      <alignment horizontal="right" vertical="center"/>
    </xf>
    <xf numFmtId="169" fontId="6" fillId="3" borderId="60" xfId="4" applyNumberFormat="1" applyFont="1" applyFill="1" applyBorder="1" applyAlignment="1">
      <alignment horizontal="right" vertical="center"/>
    </xf>
    <xf numFmtId="169" fontId="6" fillId="3" borderId="61" xfId="4" applyNumberFormat="1" applyFont="1" applyFill="1" applyBorder="1" applyAlignment="1">
      <alignment horizontal="right" vertical="center"/>
    </xf>
    <xf numFmtId="169" fontId="6" fillId="3" borderId="62" xfId="4" applyNumberFormat="1" applyFont="1" applyFill="1" applyBorder="1" applyAlignment="1">
      <alignment horizontal="right" vertical="center"/>
    </xf>
    <xf numFmtId="169" fontId="6" fillId="3" borderId="63" xfId="4" applyNumberFormat="1" applyFont="1" applyFill="1" applyBorder="1" applyAlignment="1">
      <alignment horizontal="right" vertical="center"/>
    </xf>
    <xf numFmtId="169" fontId="6" fillId="3" borderId="64" xfId="4" applyNumberFormat="1" applyFont="1" applyFill="1" applyBorder="1" applyAlignment="1">
      <alignment horizontal="right" vertical="center"/>
    </xf>
    <xf numFmtId="169" fontId="6" fillId="3" borderId="65" xfId="4" applyNumberFormat="1" applyFont="1" applyFill="1" applyBorder="1" applyAlignment="1">
      <alignment horizontal="right" vertical="center"/>
    </xf>
    <xf numFmtId="169" fontId="6" fillId="3" borderId="66" xfId="4" applyNumberFormat="1" applyFont="1" applyFill="1" applyBorder="1" applyAlignment="1">
      <alignment horizontal="right" vertical="center"/>
    </xf>
    <xf numFmtId="169" fontId="6" fillId="3" borderId="67" xfId="4" applyNumberFormat="1" applyFont="1" applyFill="1" applyBorder="1" applyAlignment="1">
      <alignment horizontal="right" vertical="center"/>
    </xf>
    <xf numFmtId="169" fontId="6" fillId="3" borderId="68" xfId="4" applyNumberFormat="1" applyFont="1" applyFill="1" applyBorder="1" applyAlignment="1">
      <alignment horizontal="right" vertical="center"/>
    </xf>
    <xf numFmtId="169" fontId="6" fillId="3" borderId="69" xfId="4" applyNumberFormat="1" applyFont="1" applyFill="1" applyBorder="1" applyAlignment="1">
      <alignment horizontal="right" vertical="center"/>
    </xf>
    <xf numFmtId="0" fontId="7" fillId="0" borderId="70" xfId="0" applyFont="1" applyBorder="1" applyAlignment="1">
      <alignment horizontal="center"/>
    </xf>
    <xf numFmtId="0" fontId="7" fillId="0" borderId="70" xfId="0" quotePrefix="1" applyFont="1" applyBorder="1" applyAlignment="1">
      <alignment horizontal="center"/>
    </xf>
    <xf numFmtId="0" fontId="6" fillId="2" borderId="18" xfId="3" applyFont="1" applyFill="1" applyBorder="1" applyAlignment="1">
      <alignment horizontal="left" vertical="center" indent="1"/>
    </xf>
    <xf numFmtId="3" fontId="6" fillId="0" borderId="71" xfId="3" applyNumberFormat="1" applyFont="1" applyBorder="1" applyAlignment="1">
      <alignment horizontal="right" vertical="center"/>
    </xf>
    <xf numFmtId="3" fontId="6" fillId="0" borderId="5" xfId="3" applyNumberFormat="1" applyFont="1" applyBorder="1" applyAlignment="1">
      <alignment horizontal="right" vertical="center"/>
    </xf>
    <xf numFmtId="3" fontId="6" fillId="0" borderId="72" xfId="3" applyNumberFormat="1" applyFont="1" applyBorder="1" applyAlignment="1">
      <alignment horizontal="right" vertical="center"/>
    </xf>
    <xf numFmtId="0" fontId="6" fillId="2" borderId="16" xfId="3" applyFont="1" applyFill="1" applyBorder="1" applyAlignment="1">
      <alignment vertical="center"/>
    </xf>
    <xf numFmtId="3" fontId="6" fillId="0" borderId="73" xfId="3" applyNumberFormat="1" applyFont="1" applyBorder="1" applyAlignment="1">
      <alignment horizontal="right" vertical="center"/>
    </xf>
    <xf numFmtId="3" fontId="6" fillId="0" borderId="43" xfId="3" applyNumberFormat="1" applyFont="1" applyBorder="1" applyAlignment="1">
      <alignment horizontal="right" vertical="center"/>
    </xf>
    <xf numFmtId="3" fontId="6" fillId="0" borderId="28" xfId="3" applyNumberFormat="1" applyFont="1" applyBorder="1" applyAlignment="1">
      <alignment horizontal="right" vertical="center"/>
    </xf>
    <xf numFmtId="0" fontId="6" fillId="2" borderId="74" xfId="3" applyFont="1" applyFill="1" applyBorder="1" applyAlignment="1">
      <alignment horizontal="left" vertical="center" indent="1"/>
    </xf>
    <xf numFmtId="3" fontId="6" fillId="0" borderId="75" xfId="3" applyNumberFormat="1" applyFont="1" applyBorder="1" applyAlignment="1">
      <alignment horizontal="right" vertical="center"/>
    </xf>
    <xf numFmtId="3" fontId="6" fillId="0" borderId="76" xfId="3" applyNumberFormat="1" applyFont="1" applyBorder="1" applyAlignment="1">
      <alignment horizontal="right" vertical="center"/>
    </xf>
    <xf numFmtId="3" fontId="6" fillId="0" borderId="77" xfId="3" applyNumberFormat="1" applyFont="1" applyBorder="1" applyAlignment="1">
      <alignment horizontal="right" vertical="center"/>
    </xf>
    <xf numFmtId="3" fontId="6" fillId="0" borderId="78" xfId="3" applyNumberFormat="1" applyFont="1" applyBorder="1" applyAlignment="1">
      <alignment horizontal="right" vertical="center"/>
    </xf>
    <xf numFmtId="3" fontId="6" fillId="0" borderId="79" xfId="3" applyNumberFormat="1" applyFont="1" applyBorder="1" applyAlignment="1">
      <alignment horizontal="right" vertical="center"/>
    </xf>
    <xf numFmtId="3" fontId="6" fillId="0" borderId="80" xfId="3" applyNumberFormat="1" applyFont="1" applyBorder="1" applyAlignment="1">
      <alignment horizontal="right" vertical="center"/>
    </xf>
    <xf numFmtId="0" fontId="6" fillId="2" borderId="11" xfId="3" applyFont="1" applyFill="1" applyBorder="1" applyAlignment="1">
      <alignment vertical="center"/>
    </xf>
    <xf numFmtId="3" fontId="7" fillId="2" borderId="81" xfId="3" applyNumberFormat="1" applyFont="1" applyFill="1" applyBorder="1" applyAlignment="1">
      <alignment horizontal="center" vertical="center"/>
    </xf>
    <xf numFmtId="3" fontId="7" fillId="2" borderId="12" xfId="3" applyNumberFormat="1" applyFont="1" applyFill="1" applyBorder="1" applyAlignment="1">
      <alignment horizontal="center" vertical="center"/>
    </xf>
    <xf numFmtId="3" fontId="7" fillId="2" borderId="82" xfId="3" applyNumberFormat="1" applyFont="1" applyFill="1" applyBorder="1" applyAlignment="1">
      <alignment horizontal="center" vertical="center"/>
    </xf>
    <xf numFmtId="0" fontId="6" fillId="2" borderId="83" xfId="3" applyFont="1" applyFill="1" applyBorder="1" applyAlignment="1">
      <alignment vertical="center"/>
    </xf>
    <xf numFmtId="3" fontId="6" fillId="0" borderId="84" xfId="3" applyNumberFormat="1" applyFont="1" applyBorder="1" applyAlignment="1">
      <alignment horizontal="right" vertical="center"/>
    </xf>
    <xf numFmtId="3" fontId="6" fillId="0" borderId="85" xfId="3" applyNumberFormat="1" applyFont="1" applyBorder="1" applyAlignment="1">
      <alignment horizontal="right" vertical="center"/>
    </xf>
    <xf numFmtId="3" fontId="6" fillId="0" borderId="86" xfId="3" applyNumberFormat="1" applyFont="1" applyBorder="1" applyAlignment="1">
      <alignment horizontal="right" vertical="center"/>
    </xf>
    <xf numFmtId="3" fontId="7" fillId="2" borderId="87" xfId="3" applyNumberFormat="1" applyFont="1" applyFill="1" applyBorder="1" applyAlignment="1">
      <alignment horizontal="center" vertical="center" wrapText="1"/>
    </xf>
    <xf numFmtId="3" fontId="6" fillId="0" borderId="88" xfId="3" applyNumberFormat="1" applyFont="1" applyBorder="1" applyAlignment="1">
      <alignment horizontal="right" vertical="center"/>
    </xf>
    <xf numFmtId="3" fontId="7" fillId="2" borderId="89" xfId="3" applyNumberFormat="1" applyFont="1" applyFill="1" applyBorder="1" applyAlignment="1">
      <alignment horizontal="center" vertical="center"/>
    </xf>
    <xf numFmtId="3" fontId="7" fillId="2" borderId="89" xfId="3" applyNumberFormat="1" applyFont="1" applyFill="1" applyBorder="1" applyAlignment="1">
      <alignment horizontal="center" vertical="center" wrapText="1"/>
    </xf>
    <xf numFmtId="3" fontId="6" fillId="0" borderId="90" xfId="3" applyNumberFormat="1" applyFont="1" applyBorder="1" applyAlignment="1">
      <alignment horizontal="right" vertical="center"/>
    </xf>
    <xf numFmtId="3" fontId="6" fillId="0" borderId="91" xfId="3" applyNumberFormat="1" applyFont="1" applyBorder="1" applyAlignment="1">
      <alignment horizontal="right" vertical="center"/>
    </xf>
    <xf numFmtId="3" fontId="6" fillId="0" borderId="92" xfId="3" applyNumberFormat="1" applyFont="1" applyBorder="1" applyAlignment="1">
      <alignment horizontal="right" vertical="center"/>
    </xf>
    <xf numFmtId="3" fontId="6" fillId="0" borderId="93" xfId="3" applyNumberFormat="1" applyFont="1" applyBorder="1" applyAlignment="1">
      <alignment horizontal="right" vertical="center"/>
    </xf>
    <xf numFmtId="166" fontId="6" fillId="3" borderId="94" xfId="0" applyNumberFormat="1" applyFont="1" applyFill="1" applyBorder="1" applyAlignment="1">
      <alignment horizontal="right"/>
    </xf>
    <xf numFmtId="166" fontId="6" fillId="0" borderId="95" xfId="0" applyNumberFormat="1" applyFont="1" applyBorder="1" applyAlignment="1">
      <alignment horizontal="right"/>
    </xf>
    <xf numFmtId="166" fontId="6" fillId="3" borderId="34" xfId="0" applyNumberFormat="1" applyFont="1" applyFill="1" applyBorder="1" applyAlignment="1">
      <alignment horizontal="right"/>
    </xf>
    <xf numFmtId="166" fontId="6" fillId="0" borderId="96" xfId="0" applyNumberFormat="1" applyFont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0" borderId="97" xfId="0" applyNumberFormat="1" applyFont="1" applyBorder="1" applyAlignment="1">
      <alignment horizontal="right"/>
    </xf>
    <xf numFmtId="3" fontId="7" fillId="2" borderId="15" xfId="0" applyNumberFormat="1" applyFont="1" applyFill="1" applyBorder="1" applyAlignment="1">
      <alignment horizontal="center"/>
    </xf>
    <xf numFmtId="166" fontId="6" fillId="3" borderId="98" xfId="0" applyNumberFormat="1" applyFont="1" applyFill="1" applyBorder="1" applyAlignment="1">
      <alignment horizontal="right"/>
    </xf>
    <xf numFmtId="166" fontId="6" fillId="3" borderId="99" xfId="0" applyNumberFormat="1" applyFont="1" applyFill="1" applyBorder="1" applyAlignment="1">
      <alignment horizontal="right"/>
    </xf>
    <xf numFmtId="166" fontId="6" fillId="3" borderId="100" xfId="0" applyNumberFormat="1" applyFont="1" applyFill="1" applyBorder="1" applyAlignment="1">
      <alignment horizontal="right"/>
    </xf>
    <xf numFmtId="169" fontId="6" fillId="3" borderId="101" xfId="4" applyNumberFormat="1" applyFont="1" applyFill="1" applyBorder="1" applyAlignment="1">
      <alignment horizontal="right" vertical="center"/>
    </xf>
    <xf numFmtId="0" fontId="7" fillId="2" borderId="102" xfId="0" applyFont="1" applyFill="1" applyBorder="1" applyAlignment="1">
      <alignment horizontal="center" vertical="center"/>
    </xf>
    <xf numFmtId="3" fontId="6" fillId="0" borderId="103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right" vertical="center"/>
    </xf>
    <xf numFmtId="3" fontId="6" fillId="0" borderId="26" xfId="0" applyNumberFormat="1" applyFont="1" applyBorder="1" applyAlignment="1">
      <alignment horizontal="right" vertical="center"/>
    </xf>
    <xf numFmtId="3" fontId="6" fillId="0" borderId="104" xfId="0" applyNumberFormat="1" applyFont="1" applyBorder="1" applyAlignment="1">
      <alignment horizontal="right" vertical="center"/>
    </xf>
    <xf numFmtId="3" fontId="6" fillId="0" borderId="105" xfId="0" applyNumberFormat="1" applyFont="1" applyBorder="1" applyAlignment="1">
      <alignment horizontal="right" vertical="center"/>
    </xf>
    <xf numFmtId="169" fontId="12" fillId="0" borderId="42" xfId="0" applyNumberFormat="1" applyFont="1" applyBorder="1" applyAlignment="1">
      <alignment horizontal="right" vertical="center"/>
    </xf>
    <xf numFmtId="169" fontId="12" fillId="0" borderId="43" xfId="0" applyNumberFormat="1" applyFont="1" applyBorder="1" applyAlignment="1">
      <alignment horizontal="right" vertical="center"/>
    </xf>
    <xf numFmtId="169" fontId="12" fillId="0" borderId="3" xfId="0" applyNumberFormat="1" applyFont="1" applyBorder="1" applyAlignment="1">
      <alignment horizontal="right" vertical="center"/>
    </xf>
    <xf numFmtId="169" fontId="12" fillId="0" borderId="5" xfId="0" applyNumberFormat="1" applyFont="1" applyBorder="1" applyAlignment="1">
      <alignment horizontal="right" vertical="center"/>
    </xf>
    <xf numFmtId="169" fontId="12" fillId="0" borderId="34" xfId="0" applyNumberFormat="1" applyFont="1" applyBorder="1" applyAlignment="1">
      <alignment horizontal="right" vertical="center"/>
    </xf>
    <xf numFmtId="3" fontId="12" fillId="0" borderId="34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3" fontId="12" fillId="0" borderId="42" xfId="0" applyNumberFormat="1" applyFont="1" applyBorder="1" applyAlignment="1">
      <alignment horizontal="right" vertical="center"/>
    </xf>
    <xf numFmtId="3" fontId="13" fillId="0" borderId="79" xfId="3" applyNumberFormat="1" applyFont="1" applyBorder="1" applyAlignment="1">
      <alignment horizontal="right" vertical="center"/>
    </xf>
    <xf numFmtId="3" fontId="13" fillId="0" borderId="43" xfId="3" applyNumberFormat="1" applyFont="1" applyBorder="1" applyAlignment="1">
      <alignment horizontal="right" vertical="center"/>
    </xf>
    <xf numFmtId="3" fontId="13" fillId="0" borderId="28" xfId="3" applyNumberFormat="1" applyFont="1" applyBorder="1" applyAlignment="1">
      <alignment horizontal="right" vertical="center"/>
    </xf>
    <xf numFmtId="169" fontId="6" fillId="0" borderId="65" xfId="4" applyNumberFormat="1" applyFont="1" applyFill="1" applyBorder="1" applyAlignment="1">
      <alignment horizontal="right" vertical="center"/>
    </xf>
    <xf numFmtId="3" fontId="7" fillId="0" borderId="106" xfId="0" applyNumberFormat="1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/>
    </xf>
    <xf numFmtId="169" fontId="7" fillId="0" borderId="106" xfId="4" applyNumberFormat="1" applyFont="1" applyFill="1" applyBorder="1" applyAlignment="1">
      <alignment horizontal="center"/>
    </xf>
    <xf numFmtId="0" fontId="7" fillId="0" borderId="106" xfId="0" applyFont="1" applyBorder="1" applyAlignment="1">
      <alignment horizontal="center"/>
    </xf>
    <xf numFmtId="0" fontId="7" fillId="0" borderId="106" xfId="0" applyFont="1" applyBorder="1"/>
    <xf numFmtId="0" fontId="12" fillId="0" borderId="0" xfId="0" applyFont="1" applyAlignment="1">
      <alignment horizontal="center"/>
    </xf>
    <xf numFmtId="0" fontId="15" fillId="0" borderId="0" xfId="3" applyFont="1"/>
    <xf numFmtId="169" fontId="6" fillId="0" borderId="103" xfId="4" applyNumberFormat="1" applyFont="1" applyBorder="1" applyAlignment="1">
      <alignment horizontal="right" vertical="center"/>
    </xf>
    <xf numFmtId="169" fontId="6" fillId="0" borderId="24" xfId="4" applyNumberFormat="1" applyFont="1" applyBorder="1" applyAlignment="1">
      <alignment horizontal="right" vertical="center"/>
    </xf>
    <xf numFmtId="169" fontId="6" fillId="0" borderId="26" xfId="4" applyNumberFormat="1" applyFont="1" applyBorder="1" applyAlignment="1">
      <alignment horizontal="right" vertical="center"/>
    </xf>
    <xf numFmtId="169" fontId="6" fillId="0" borderId="104" xfId="4" applyNumberFormat="1" applyFont="1" applyBorder="1" applyAlignment="1">
      <alignment horizontal="right" vertical="center"/>
    </xf>
    <xf numFmtId="169" fontId="6" fillId="0" borderId="100" xfId="4" applyNumberFormat="1" applyFont="1" applyBorder="1" applyAlignment="1">
      <alignment horizontal="right" vertical="center"/>
    </xf>
    <xf numFmtId="169" fontId="6" fillId="3" borderId="5" xfId="4" applyNumberFormat="1" applyFont="1" applyFill="1" applyBorder="1" applyAlignment="1">
      <alignment horizontal="right" vertical="center"/>
    </xf>
    <xf numFmtId="0" fontId="13" fillId="0" borderId="0" xfId="0" applyFont="1"/>
    <xf numFmtId="3" fontId="13" fillId="0" borderId="84" xfId="3" applyNumberFormat="1" applyFont="1" applyBorder="1" applyAlignment="1">
      <alignment horizontal="right" vertical="center"/>
    </xf>
    <xf numFmtId="3" fontId="13" fillId="0" borderId="85" xfId="3" applyNumberFormat="1" applyFont="1" applyBorder="1" applyAlignment="1">
      <alignment horizontal="right" vertical="center"/>
    </xf>
    <xf numFmtId="3" fontId="13" fillId="0" borderId="86" xfId="3" applyNumberFormat="1" applyFont="1" applyBorder="1" applyAlignment="1">
      <alignment horizontal="right" vertical="center"/>
    </xf>
    <xf numFmtId="3" fontId="13" fillId="0" borderId="71" xfId="3" applyNumberFormat="1" applyFont="1" applyBorder="1" applyAlignment="1">
      <alignment horizontal="right" vertical="center"/>
    </xf>
    <xf numFmtId="3" fontId="13" fillId="0" borderId="5" xfId="3" applyNumberFormat="1" applyFont="1" applyBorder="1" applyAlignment="1">
      <alignment horizontal="right" vertical="center"/>
    </xf>
    <xf numFmtId="3" fontId="13" fillId="0" borderId="72" xfId="3" applyNumberFormat="1" applyFont="1" applyBorder="1" applyAlignment="1">
      <alignment horizontal="right" vertical="center"/>
    </xf>
    <xf numFmtId="3" fontId="13" fillId="0" borderId="73" xfId="3" applyNumberFormat="1" applyFont="1" applyBorder="1" applyAlignment="1">
      <alignment horizontal="right" vertical="center"/>
    </xf>
    <xf numFmtId="3" fontId="13" fillId="0" borderId="75" xfId="3" applyNumberFormat="1" applyFont="1" applyBorder="1" applyAlignment="1">
      <alignment horizontal="right" vertical="center"/>
    </xf>
    <xf numFmtId="3" fontId="13" fillId="0" borderId="76" xfId="3" applyNumberFormat="1" applyFont="1" applyBorder="1" applyAlignment="1">
      <alignment horizontal="right" vertical="center"/>
    </xf>
    <xf numFmtId="3" fontId="13" fillId="0" borderId="77" xfId="3" applyNumberFormat="1" applyFont="1" applyBorder="1" applyAlignment="1">
      <alignment horizontal="right" vertical="center"/>
    </xf>
    <xf numFmtId="0" fontId="16" fillId="0" borderId="0" xfId="0" applyFont="1"/>
    <xf numFmtId="169" fontId="16" fillId="0" borderId="0" xfId="0" applyNumberFormat="1" applyFont="1"/>
    <xf numFmtId="0" fontId="16" fillId="0" borderId="0" xfId="3" applyFont="1"/>
    <xf numFmtId="3" fontId="6" fillId="3" borderId="43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3" fontId="6" fillId="3" borderId="5" xfId="0" applyNumberFormat="1" applyFont="1" applyFill="1" applyBorder="1" applyAlignment="1">
      <alignment horizontal="right" vertical="center"/>
    </xf>
    <xf numFmtId="3" fontId="7" fillId="3" borderId="34" xfId="0" applyNumberFormat="1" applyFont="1" applyFill="1" applyBorder="1" applyAlignment="1">
      <alignment horizontal="right" vertical="center"/>
    </xf>
    <xf numFmtId="3" fontId="7" fillId="3" borderId="7" xfId="0" applyNumberFormat="1" applyFont="1" applyFill="1" applyBorder="1" applyAlignment="1">
      <alignment horizontal="right" vertical="center"/>
    </xf>
    <xf numFmtId="1" fontId="13" fillId="0" borderId="43" xfId="4" applyNumberFormat="1" applyFont="1" applyFill="1" applyBorder="1" applyAlignment="1">
      <alignment horizontal="right" vertical="center"/>
    </xf>
    <xf numFmtId="1" fontId="13" fillId="0" borderId="3" xfId="4" applyNumberFormat="1" applyFont="1" applyFill="1" applyBorder="1" applyAlignment="1">
      <alignment horizontal="right" vertical="center"/>
    </xf>
    <xf numFmtId="1" fontId="13" fillId="0" borderId="5" xfId="4" applyNumberFormat="1" applyFont="1" applyFill="1" applyBorder="1" applyAlignment="1">
      <alignment horizontal="right" vertical="center"/>
    </xf>
    <xf numFmtId="1" fontId="12" fillId="0" borderId="42" xfId="0" applyNumberFormat="1" applyFont="1" applyBorder="1" applyAlignment="1">
      <alignment horizontal="right" vertical="center"/>
    </xf>
    <xf numFmtId="1" fontId="6" fillId="0" borderId="5" xfId="0" applyNumberFormat="1" applyFont="1" applyBorder="1" applyAlignment="1">
      <alignment horizontal="right" vertical="center"/>
    </xf>
    <xf numFmtId="1" fontId="12" fillId="0" borderId="34" xfId="0" applyNumberFormat="1" applyFont="1" applyBorder="1" applyAlignment="1">
      <alignment horizontal="right" vertical="center"/>
    </xf>
    <xf numFmtId="3" fontId="13" fillId="0" borderId="43" xfId="0" applyNumberFormat="1" applyFont="1" applyBorder="1" applyAlignment="1">
      <alignment horizontal="right" vertical="center"/>
    </xf>
    <xf numFmtId="169" fontId="12" fillId="0" borderId="40" xfId="4" applyNumberFormat="1" applyFont="1" applyFill="1" applyBorder="1" applyAlignment="1">
      <alignment horizontal="right" vertical="center"/>
    </xf>
    <xf numFmtId="169" fontId="12" fillId="0" borderId="44" xfId="4" applyNumberFormat="1" applyFont="1" applyFill="1" applyBorder="1" applyAlignment="1">
      <alignment horizontal="right" vertical="center"/>
    </xf>
    <xf numFmtId="169" fontId="12" fillId="0" borderId="41" xfId="4" applyNumberFormat="1" applyFont="1" applyFill="1" applyBorder="1" applyAlignment="1">
      <alignment horizontal="right" vertical="center"/>
    </xf>
    <xf numFmtId="169" fontId="12" fillId="0" borderId="45" xfId="4" applyNumberFormat="1" applyFont="1" applyFill="1" applyBorder="1" applyAlignment="1">
      <alignment horizontal="right" vertical="center"/>
    </xf>
    <xf numFmtId="169" fontId="12" fillId="0" borderId="35" xfId="4" applyNumberFormat="1" applyFont="1" applyFill="1" applyBorder="1" applyAlignment="1">
      <alignment horizontal="right" vertical="center"/>
    </xf>
    <xf numFmtId="0" fontId="13" fillId="0" borderId="0" xfId="3" applyFont="1"/>
    <xf numFmtId="169" fontId="13" fillId="0" borderId="0" xfId="0" applyNumberFormat="1" applyFont="1"/>
    <xf numFmtId="166" fontId="10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169" fontId="10" fillId="0" borderId="0" xfId="4" applyNumberFormat="1" applyFont="1" applyFill="1" applyBorder="1" applyAlignment="1">
      <alignment horizontal="center"/>
    </xf>
    <xf numFmtId="3" fontId="10" fillId="0" borderId="0" xfId="4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7" fillId="0" borderId="0" xfId="3" applyFont="1"/>
    <xf numFmtId="3" fontId="13" fillId="0" borderId="3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/>
    </xf>
    <xf numFmtId="3" fontId="13" fillId="0" borderId="78" xfId="3" applyNumberFormat="1" applyFont="1" applyBorder="1" applyAlignment="1">
      <alignment horizontal="right" vertical="center"/>
    </xf>
    <xf numFmtId="3" fontId="13" fillId="0" borderId="80" xfId="3" applyNumberFormat="1" applyFont="1" applyBorder="1" applyAlignment="1">
      <alignment horizontal="right" vertical="center"/>
    </xf>
    <xf numFmtId="0" fontId="19" fillId="0" borderId="0" xfId="3" applyFont="1"/>
    <xf numFmtId="167" fontId="7" fillId="0" borderId="0" xfId="0" applyNumberFormat="1" applyFont="1"/>
    <xf numFmtId="3" fontId="6" fillId="0" borderId="8" xfId="0" quotePrefix="1" applyNumberFormat="1" applyFont="1" applyBorder="1" applyAlignment="1">
      <alignment horizontal="right" vertical="center"/>
    </xf>
    <xf numFmtId="3" fontId="6" fillId="0" borderId="107" xfId="0" applyNumberFormat="1" applyFont="1" applyBorder="1" applyAlignment="1">
      <alignment horizontal="right" vertical="center"/>
    </xf>
    <xf numFmtId="0" fontId="6" fillId="0" borderId="70" xfId="0" applyFont="1" applyBorder="1" applyAlignment="1">
      <alignment horizontal="center" vertical="center"/>
    </xf>
    <xf numFmtId="0" fontId="6" fillId="0" borderId="70" xfId="0" applyFont="1" applyBorder="1"/>
    <xf numFmtId="3" fontId="6" fillId="0" borderId="108" xfId="0" quotePrefix="1" applyNumberFormat="1" applyFont="1" applyBorder="1" applyAlignment="1">
      <alignment horizontal="right" vertical="center"/>
    </xf>
    <xf numFmtId="3" fontId="6" fillId="0" borderId="109" xfId="0" applyNumberFormat="1" applyFont="1" applyBorder="1" applyAlignment="1">
      <alignment horizontal="right" vertical="center"/>
    </xf>
    <xf numFmtId="3" fontId="6" fillId="0" borderId="110" xfId="0" applyNumberFormat="1" applyFont="1" applyBorder="1" applyAlignment="1">
      <alignment horizontal="right" vertical="center"/>
    </xf>
    <xf numFmtId="3" fontId="6" fillId="0" borderId="111" xfId="0" applyNumberFormat="1" applyFont="1" applyBorder="1" applyAlignment="1">
      <alignment horizontal="right" vertical="center"/>
    </xf>
    <xf numFmtId="3" fontId="6" fillId="0" borderId="108" xfId="0" applyNumberFormat="1" applyFont="1" applyBorder="1" applyAlignment="1">
      <alignment horizontal="right" vertical="center"/>
    </xf>
    <xf numFmtId="3" fontId="6" fillId="0" borderId="70" xfId="0" applyNumberFormat="1" applyFont="1" applyBorder="1" applyAlignment="1">
      <alignment horizontal="right" vertical="center"/>
    </xf>
    <xf numFmtId="169" fontId="6" fillId="0" borderId="108" xfId="4" applyNumberFormat="1" applyFont="1" applyBorder="1" applyAlignment="1">
      <alignment horizontal="right" vertical="center"/>
    </xf>
    <xf numFmtId="169" fontId="6" fillId="0" borderId="109" xfId="4" applyNumberFormat="1" applyFont="1" applyBorder="1" applyAlignment="1">
      <alignment horizontal="right" vertical="center"/>
    </xf>
    <xf numFmtId="169" fontId="6" fillId="0" borderId="110" xfId="4" applyNumberFormat="1" applyFont="1" applyBorder="1" applyAlignment="1">
      <alignment horizontal="right" vertical="center"/>
    </xf>
    <xf numFmtId="169" fontId="6" fillId="0" borderId="111" xfId="4" applyNumberFormat="1" applyFont="1" applyBorder="1" applyAlignment="1">
      <alignment horizontal="right" vertical="center"/>
    </xf>
    <xf numFmtId="169" fontId="6" fillId="0" borderId="112" xfId="4" applyNumberFormat="1" applyFont="1" applyBorder="1" applyAlignment="1">
      <alignment horizontal="right" vertical="center"/>
    </xf>
    <xf numFmtId="166" fontId="20" fillId="0" borderId="0" xfId="0" applyNumberFormat="1" applyFont="1" applyAlignment="1">
      <alignment horizontal="center"/>
    </xf>
    <xf numFmtId="3" fontId="6" fillId="0" borderId="0" xfId="3" applyNumberFormat="1" applyFont="1" applyAlignment="1">
      <alignment horizontal="right" vertical="center"/>
    </xf>
    <xf numFmtId="3" fontId="6" fillId="0" borderId="113" xfId="3" applyNumberFormat="1" applyFont="1" applyBorder="1" applyAlignment="1">
      <alignment horizontal="right" vertical="center"/>
    </xf>
    <xf numFmtId="3" fontId="6" fillId="0" borderId="114" xfId="0" quotePrefix="1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right" vertical="center"/>
    </xf>
    <xf numFmtId="3" fontId="6" fillId="0" borderId="72" xfId="0" applyNumberFormat="1" applyFont="1" applyBorder="1" applyAlignment="1">
      <alignment horizontal="right" vertical="center"/>
    </xf>
    <xf numFmtId="3" fontId="6" fillId="0" borderId="115" xfId="0" applyNumberFormat="1" applyFont="1" applyBorder="1" applyAlignment="1">
      <alignment horizontal="right" vertical="center"/>
    </xf>
    <xf numFmtId="3" fontId="6" fillId="0" borderId="114" xfId="0" applyNumberFormat="1" applyFont="1" applyBorder="1" applyAlignment="1">
      <alignment horizontal="right" vertical="center"/>
    </xf>
    <xf numFmtId="3" fontId="6" fillId="0" borderId="116" xfId="0" applyNumberFormat="1" applyFont="1" applyBorder="1" applyAlignment="1">
      <alignment horizontal="right" vertical="center"/>
    </xf>
    <xf numFmtId="166" fontId="6" fillId="3" borderId="31" xfId="4" applyNumberFormat="1" applyFont="1" applyFill="1" applyBorder="1" applyAlignment="1">
      <alignment horizontal="right" vertical="center"/>
    </xf>
    <xf numFmtId="166" fontId="6" fillId="3" borderId="32" xfId="4" applyNumberFormat="1" applyFont="1" applyFill="1" applyBorder="1" applyAlignment="1">
      <alignment horizontal="right" vertical="center"/>
    </xf>
    <xf numFmtId="169" fontId="6" fillId="3" borderId="72" xfId="4" applyNumberFormat="1" applyFont="1" applyFill="1" applyBorder="1" applyAlignment="1">
      <alignment horizontal="right" vertical="center"/>
    </xf>
    <xf numFmtId="169" fontId="6" fillId="3" borderId="117" xfId="4" applyNumberFormat="1" applyFont="1" applyFill="1" applyBorder="1" applyAlignment="1">
      <alignment horizontal="right" vertical="center"/>
    </xf>
    <xf numFmtId="169" fontId="6" fillId="3" borderId="118" xfId="4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left"/>
    </xf>
    <xf numFmtId="169" fontId="6" fillId="0" borderId="114" xfId="4" applyNumberFormat="1" applyFont="1" applyBorder="1" applyAlignment="1">
      <alignment horizontal="right" vertical="center"/>
    </xf>
    <xf numFmtId="169" fontId="6" fillId="0" borderId="25" xfId="4" applyNumberFormat="1" applyFont="1" applyBorder="1" applyAlignment="1">
      <alignment horizontal="right" vertical="center"/>
    </xf>
    <xf numFmtId="169" fontId="6" fillId="0" borderId="72" xfId="4" applyNumberFormat="1" applyFont="1" applyBorder="1" applyAlignment="1">
      <alignment horizontal="right" vertical="center"/>
    </xf>
    <xf numFmtId="169" fontId="6" fillId="0" borderId="115" xfId="4" applyNumberFormat="1" applyFont="1" applyBorder="1" applyAlignment="1">
      <alignment horizontal="right" vertical="center"/>
    </xf>
    <xf numFmtId="169" fontId="6" fillId="0" borderId="119" xfId="4" applyNumberFormat="1" applyFont="1" applyBorder="1" applyAlignment="1">
      <alignment horizontal="right" vertical="center"/>
    </xf>
    <xf numFmtId="169" fontId="6" fillId="0" borderId="97" xfId="4" applyNumberFormat="1" applyFont="1" applyBorder="1" applyAlignment="1">
      <alignment horizontal="right" vertical="center"/>
    </xf>
    <xf numFmtId="3" fontId="6" fillId="0" borderId="0" xfId="3" applyNumberFormat="1" applyFont="1"/>
    <xf numFmtId="0" fontId="6" fillId="0" borderId="0" xfId="3" applyFont="1" applyAlignment="1">
      <alignment horizontal="left" vertical="center" indent="1"/>
    </xf>
    <xf numFmtId="3" fontId="13" fillId="0" borderId="0" xfId="3" applyNumberFormat="1" applyFont="1" applyAlignment="1">
      <alignment horizontal="right" vertical="center"/>
    </xf>
    <xf numFmtId="0" fontId="7" fillId="2" borderId="120" xfId="0" applyFont="1" applyFill="1" applyBorder="1" applyAlignment="1">
      <alignment horizontal="center" vertical="center"/>
    </xf>
    <xf numFmtId="3" fontId="6" fillId="0" borderId="103" xfId="0" quotePrefix="1" applyNumberFormat="1" applyFont="1" applyBorder="1" applyAlignment="1">
      <alignment horizontal="right" vertical="center"/>
    </xf>
    <xf numFmtId="169" fontId="6" fillId="0" borderId="121" xfId="4" applyNumberFormat="1" applyFont="1" applyBorder="1" applyAlignment="1">
      <alignment horizontal="right" vertical="center"/>
    </xf>
    <xf numFmtId="49" fontId="7" fillId="2" borderId="15" xfId="0" applyNumberFormat="1" applyFont="1" applyFill="1" applyBorder="1" applyAlignment="1">
      <alignment horizontal="right"/>
    </xf>
    <xf numFmtId="166" fontId="6" fillId="0" borderId="98" xfId="0" applyNumberFormat="1" applyFont="1" applyBorder="1" applyAlignment="1">
      <alignment horizontal="right"/>
    </xf>
    <xf numFmtId="166" fontId="6" fillId="0" borderId="99" xfId="0" applyNumberFormat="1" applyFont="1" applyBorder="1" applyAlignment="1">
      <alignment horizontal="right"/>
    </xf>
    <xf numFmtId="166" fontId="6" fillId="0" borderId="100" xfId="0" applyNumberFormat="1" applyFont="1" applyBorder="1" applyAlignment="1">
      <alignment horizontal="right"/>
    </xf>
    <xf numFmtId="49" fontId="7" fillId="2" borderId="15" xfId="0" applyNumberFormat="1" applyFont="1" applyFill="1" applyBorder="1" applyAlignment="1">
      <alignment horizontal="right" vertical="center"/>
    </xf>
    <xf numFmtId="169" fontId="6" fillId="3" borderId="109" xfId="4" applyNumberFormat="1" applyFont="1" applyFill="1" applyBorder="1" applyAlignment="1">
      <alignment horizontal="right"/>
    </xf>
    <xf numFmtId="169" fontId="6" fillId="3" borderId="110" xfId="4" applyNumberFormat="1" applyFont="1" applyFill="1" applyBorder="1" applyAlignment="1">
      <alignment horizontal="right"/>
    </xf>
    <xf numFmtId="169" fontId="6" fillId="3" borderId="25" xfId="4" applyNumberFormat="1" applyFont="1" applyFill="1" applyBorder="1" applyAlignment="1">
      <alignment horizontal="right"/>
    </xf>
    <xf numFmtId="169" fontId="6" fillId="3" borderId="72" xfId="4" applyNumberFormat="1" applyFont="1" applyFill="1" applyBorder="1" applyAlignment="1">
      <alignment horizontal="right"/>
    </xf>
    <xf numFmtId="0" fontId="7" fillId="0" borderId="0" xfId="4" applyNumberFormat="1" applyFont="1" applyAlignment="1">
      <alignment horizontal="center"/>
    </xf>
    <xf numFmtId="169" fontId="6" fillId="0" borderId="0" xfId="4" applyNumberFormat="1" applyFont="1"/>
    <xf numFmtId="169" fontId="6" fillId="0" borderId="0" xfId="0" applyNumberFormat="1" applyFont="1"/>
    <xf numFmtId="3" fontId="7" fillId="2" borderId="122" xfId="0" applyNumberFormat="1" applyFont="1" applyFill="1" applyBorder="1" applyAlignment="1">
      <alignment horizontal="center" vertical="center" wrapText="1"/>
    </xf>
    <xf numFmtId="3" fontId="7" fillId="2" borderId="12" xfId="0" quotePrefix="1" applyNumberFormat="1" applyFont="1" applyFill="1" applyBorder="1" applyAlignment="1">
      <alignment horizontal="center" vertical="center" wrapText="1"/>
    </xf>
    <xf numFmtId="0" fontId="7" fillId="0" borderId="0" xfId="3" quotePrefix="1" applyFont="1" applyAlignment="1">
      <alignment horizontal="left"/>
    </xf>
    <xf numFmtId="0" fontId="7" fillId="2" borderId="82" xfId="0" quotePrefix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66" fontId="6" fillId="3" borderId="85" xfId="0" applyNumberFormat="1" applyFont="1" applyFill="1" applyBorder="1" applyAlignment="1">
      <alignment horizontal="right" vertical="center"/>
    </xf>
    <xf numFmtId="169" fontId="6" fillId="3" borderId="3" xfId="4" applyNumberFormat="1" applyFont="1" applyFill="1" applyBorder="1" applyAlignment="1">
      <alignment horizontal="right"/>
    </xf>
    <xf numFmtId="169" fontId="6" fillId="3" borderId="5" xfId="4" applyNumberFormat="1" applyFont="1" applyFill="1" applyBorder="1" applyAlignment="1">
      <alignment horizontal="right"/>
    </xf>
    <xf numFmtId="166" fontId="6" fillId="3" borderId="43" xfId="0" applyNumberFormat="1" applyFont="1" applyFill="1" applyBorder="1" applyAlignment="1">
      <alignment horizontal="right" vertical="center"/>
    </xf>
    <xf numFmtId="0" fontId="7" fillId="0" borderId="0" xfId="0" quotePrefix="1" applyFont="1" applyAlignment="1">
      <alignment horizontal="left"/>
    </xf>
    <xf numFmtId="0" fontId="7" fillId="3" borderId="0" xfId="0" quotePrefix="1" applyFont="1" applyFill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12" fillId="0" borderId="0" xfId="0" quotePrefix="1" applyFont="1" applyAlignment="1">
      <alignment horizontal="left"/>
    </xf>
    <xf numFmtId="1" fontId="6" fillId="0" borderId="0" xfId="4" applyNumberFormat="1" applyFont="1"/>
    <xf numFmtId="1" fontId="6" fillId="0" borderId="0" xfId="0" applyNumberFormat="1" applyFont="1"/>
    <xf numFmtId="168" fontId="6" fillId="0" borderId="0" xfId="3" applyNumberFormat="1" applyFont="1"/>
    <xf numFmtId="49" fontId="7" fillId="2" borderId="82" xfId="0" applyNumberFormat="1" applyFont="1" applyFill="1" applyBorder="1" applyAlignment="1">
      <alignment horizontal="right"/>
    </xf>
    <xf numFmtId="0" fontId="7" fillId="2" borderId="12" xfId="0" quotePrefix="1" applyFont="1" applyFill="1" applyBorder="1" applyAlignment="1">
      <alignment horizontal="center" vertical="center"/>
    </xf>
    <xf numFmtId="169" fontId="6" fillId="0" borderId="124" xfId="4" applyNumberFormat="1" applyFont="1" applyBorder="1" applyAlignment="1">
      <alignment horizontal="right" vertical="center"/>
    </xf>
    <xf numFmtId="0" fontId="7" fillId="2" borderId="123" xfId="0" applyFont="1" applyFill="1" applyBorder="1" applyAlignment="1">
      <alignment horizontal="centerContinuous" vertical="center"/>
    </xf>
    <xf numFmtId="0" fontId="7" fillId="2" borderId="126" xfId="0" applyFont="1" applyFill="1" applyBorder="1" applyAlignment="1">
      <alignment horizontal="centerContinuous" vertical="center"/>
    </xf>
    <xf numFmtId="3" fontId="7" fillId="2" borderId="123" xfId="0" applyNumberFormat="1" applyFont="1" applyFill="1" applyBorder="1" applyAlignment="1">
      <alignment horizontal="centerContinuous" vertical="center"/>
    </xf>
    <xf numFmtId="3" fontId="7" fillId="2" borderId="126" xfId="0" applyNumberFormat="1" applyFont="1" applyFill="1" applyBorder="1" applyAlignment="1">
      <alignment horizontal="centerContinuous" vertical="center"/>
    </xf>
    <xf numFmtId="0" fontId="7" fillId="2" borderId="128" xfId="0" applyFont="1" applyFill="1" applyBorder="1" applyAlignment="1">
      <alignment horizontal="centerContinuous" vertical="center"/>
    </xf>
    <xf numFmtId="0" fontId="7" fillId="2" borderId="129" xfId="0" applyFont="1" applyFill="1" applyBorder="1" applyAlignment="1">
      <alignment horizontal="centerContinuous" vertical="center"/>
    </xf>
    <xf numFmtId="3" fontId="7" fillId="2" borderId="9" xfId="0" quotePrefix="1" applyNumberFormat="1" applyFont="1" applyFill="1" applyBorder="1" applyAlignment="1">
      <alignment horizontal="centerContinuous" vertical="center"/>
    </xf>
    <xf numFmtId="3" fontId="7" fillId="2" borderId="111" xfId="0" quotePrefix="1" applyNumberFormat="1" applyFont="1" applyFill="1" applyBorder="1" applyAlignment="1">
      <alignment horizontal="centerContinuous" vertical="center"/>
    </xf>
    <xf numFmtId="3" fontId="7" fillId="2" borderId="130" xfId="0" quotePrefix="1" applyNumberFormat="1" applyFont="1" applyFill="1" applyBorder="1" applyAlignment="1">
      <alignment horizontal="centerContinuous" vertical="center"/>
    </xf>
    <xf numFmtId="3" fontId="7" fillId="2" borderId="106" xfId="0" applyNumberFormat="1" applyFont="1" applyFill="1" applyBorder="1" applyAlignment="1">
      <alignment vertical="center"/>
    </xf>
    <xf numFmtId="3" fontId="7" fillId="2" borderId="131" xfId="0" applyNumberFormat="1" applyFont="1" applyFill="1" applyBorder="1" applyAlignment="1">
      <alignment vertical="center"/>
    </xf>
    <xf numFmtId="3" fontId="7" fillId="0" borderId="106" xfId="0" applyNumberFormat="1" applyFont="1" applyBorder="1" applyAlignment="1">
      <alignment horizontal="right" vertical="center"/>
    </xf>
    <xf numFmtId="3" fontId="7" fillId="0" borderId="94" xfId="0" applyNumberFormat="1" applyFont="1" applyBorder="1" applyAlignment="1">
      <alignment horizontal="right" vertical="center"/>
    </xf>
    <xf numFmtId="4" fontId="6" fillId="0" borderId="94" xfId="0" applyNumberFormat="1" applyFont="1" applyBorder="1" applyAlignment="1">
      <alignment horizontal="right" vertical="center"/>
    </xf>
    <xf numFmtId="3" fontId="12" fillId="0" borderId="94" xfId="0" applyNumberFormat="1" applyFont="1" applyBorder="1" applyAlignment="1">
      <alignment horizontal="right" vertical="center"/>
    </xf>
    <xf numFmtId="169" fontId="7" fillId="0" borderId="94" xfId="4" applyNumberFormat="1" applyFont="1" applyFill="1" applyBorder="1" applyAlignment="1">
      <alignment horizontal="right" vertical="center"/>
    </xf>
    <xf numFmtId="169" fontId="12" fillId="0" borderId="94" xfId="0" applyNumberFormat="1" applyFont="1" applyBorder="1" applyAlignment="1">
      <alignment horizontal="right" vertical="center"/>
    </xf>
    <xf numFmtId="169" fontId="12" fillId="0" borderId="131" xfId="4" applyNumberFormat="1" applyFont="1" applyFill="1" applyBorder="1" applyAlignment="1">
      <alignment horizontal="right" vertical="center"/>
    </xf>
    <xf numFmtId="1" fontId="7" fillId="0" borderId="7" xfId="4" applyNumberFormat="1" applyFont="1" applyFill="1" applyBorder="1" applyAlignment="1">
      <alignment horizontal="right" vertical="center"/>
    </xf>
    <xf numFmtId="169" fontId="12" fillId="0" borderId="7" xfId="0" applyNumberFormat="1" applyFont="1" applyBorder="1" applyAlignment="1">
      <alignment horizontal="right" vertical="center"/>
    </xf>
    <xf numFmtId="169" fontId="12" fillId="0" borderId="46" xfId="4" applyNumberFormat="1" applyFont="1" applyFill="1" applyBorder="1" applyAlignment="1">
      <alignment horizontal="right" vertical="center"/>
    </xf>
    <xf numFmtId="1" fontId="12" fillId="0" borderId="7" xfId="0" applyNumberFormat="1" applyFont="1" applyBorder="1" applyAlignment="1">
      <alignment horizontal="right" vertical="center"/>
    </xf>
    <xf numFmtId="0" fontId="7" fillId="2" borderId="15" xfId="0" quotePrefix="1" applyFont="1" applyFill="1" applyBorder="1" applyAlignment="1">
      <alignment horizontal="center" vertical="center"/>
    </xf>
    <xf numFmtId="169" fontId="6" fillId="3" borderId="24" xfId="4" applyNumberFormat="1" applyFont="1" applyFill="1" applyBorder="1" applyAlignment="1">
      <alignment horizontal="right"/>
    </xf>
    <xf numFmtId="169" fontId="6" fillId="3" borderId="26" xfId="4" applyNumberFormat="1" applyFont="1" applyFill="1" applyBorder="1" applyAlignment="1">
      <alignment horizontal="right"/>
    </xf>
    <xf numFmtId="3" fontId="24" fillId="0" borderId="0" xfId="0" applyNumberFormat="1" applyFont="1"/>
    <xf numFmtId="166" fontId="24" fillId="0" borderId="0" xfId="0" applyNumberFormat="1" applyFont="1" applyAlignment="1">
      <alignment horizontal="right"/>
    </xf>
    <xf numFmtId="0" fontId="24" fillId="0" borderId="0" xfId="0" applyFont="1"/>
    <xf numFmtId="166" fontId="6" fillId="0" borderId="132" xfId="4" applyNumberFormat="1" applyFont="1" applyFill="1" applyBorder="1" applyAlignment="1">
      <alignment horizontal="right" vertical="center"/>
    </xf>
    <xf numFmtId="166" fontId="6" fillId="0" borderId="133" xfId="0" applyNumberFormat="1" applyFont="1" applyBorder="1" applyAlignment="1">
      <alignment horizontal="right"/>
    </xf>
    <xf numFmtId="166" fontId="6" fillId="0" borderId="134" xfId="4" applyNumberFormat="1" applyFont="1" applyFill="1" applyBorder="1" applyAlignment="1">
      <alignment horizontal="right" vertical="center"/>
    </xf>
    <xf numFmtId="166" fontId="6" fillId="0" borderId="107" xfId="4" applyNumberFormat="1" applyFont="1" applyFill="1" applyBorder="1" applyAlignment="1">
      <alignment horizontal="right" vertical="center"/>
    </xf>
    <xf numFmtId="166" fontId="13" fillId="0" borderId="77" xfId="0" applyNumberFormat="1" applyFont="1" applyBorder="1" applyAlignment="1">
      <alignment horizontal="right" vertical="center"/>
    </xf>
    <xf numFmtId="166" fontId="6" fillId="3" borderId="86" xfId="0" applyNumberFormat="1" applyFont="1" applyFill="1" applyBorder="1" applyAlignment="1">
      <alignment horizontal="right" vertical="center"/>
    </xf>
    <xf numFmtId="3" fontId="6" fillId="2" borderId="135" xfId="0" applyNumberFormat="1" applyFont="1" applyFill="1" applyBorder="1"/>
    <xf numFmtId="3" fontId="6" fillId="2" borderId="136" xfId="0" applyNumberFormat="1" applyFont="1" applyFill="1" applyBorder="1"/>
    <xf numFmtId="169" fontId="6" fillId="3" borderId="34" xfId="4" applyNumberFormat="1" applyFont="1" applyFill="1" applyBorder="1" applyAlignment="1">
      <alignment horizontal="right"/>
    </xf>
    <xf numFmtId="169" fontId="6" fillId="3" borderId="99" xfId="4" applyNumberFormat="1" applyFont="1" applyFill="1" applyBorder="1" applyAlignment="1">
      <alignment horizontal="right"/>
    </xf>
    <xf numFmtId="169" fontId="6" fillId="0" borderId="99" xfId="4" applyNumberFormat="1" applyFont="1" applyFill="1" applyBorder="1" applyAlignment="1">
      <alignment horizontal="right"/>
    </xf>
    <xf numFmtId="169" fontId="6" fillId="3" borderId="137" xfId="4" applyNumberFormat="1" applyFont="1" applyFill="1" applyBorder="1" applyAlignment="1">
      <alignment horizontal="right"/>
    </xf>
    <xf numFmtId="169" fontId="6" fillId="3" borderId="138" xfId="4" applyNumberFormat="1" applyFont="1" applyFill="1" applyBorder="1" applyAlignment="1">
      <alignment horizontal="right"/>
    </xf>
    <xf numFmtId="169" fontId="6" fillId="0" borderId="138" xfId="4" applyNumberFormat="1" applyFont="1" applyFill="1" applyBorder="1" applyAlignment="1">
      <alignment horizontal="right"/>
    </xf>
    <xf numFmtId="169" fontId="6" fillId="3" borderId="139" xfId="4" applyNumberFormat="1" applyFont="1" applyFill="1" applyBorder="1" applyAlignment="1">
      <alignment horizontal="right"/>
    </xf>
    <xf numFmtId="169" fontId="6" fillId="3" borderId="140" xfId="4" applyNumberFormat="1" applyFont="1" applyFill="1" applyBorder="1" applyAlignment="1">
      <alignment horizontal="right"/>
    </xf>
    <xf numFmtId="169" fontId="6" fillId="0" borderId="140" xfId="4" applyNumberFormat="1" applyFont="1" applyFill="1" applyBorder="1" applyAlignment="1">
      <alignment horizontal="right"/>
    </xf>
    <xf numFmtId="0" fontId="23" fillId="0" borderId="0" xfId="0" applyFont="1"/>
    <xf numFmtId="0" fontId="0" fillId="0" borderId="11" xfId="0" applyBorder="1"/>
    <xf numFmtId="3" fontId="7" fillId="2" borderId="81" xfId="0" applyNumberFormat="1" applyFont="1" applyFill="1" applyBorder="1" applyAlignment="1">
      <alignment horizontal="center"/>
    </xf>
    <xf numFmtId="169" fontId="6" fillId="0" borderId="96" xfId="4" applyNumberFormat="1" applyFont="1" applyFill="1" applyBorder="1" applyAlignment="1">
      <alignment horizontal="right"/>
    </xf>
    <xf numFmtId="169" fontId="6" fillId="0" borderId="141" xfId="4" applyNumberFormat="1" applyFont="1" applyFill="1" applyBorder="1" applyAlignment="1">
      <alignment horizontal="right"/>
    </xf>
    <xf numFmtId="169" fontId="6" fillId="0" borderId="142" xfId="4" applyNumberFormat="1" applyFont="1" applyFill="1" applyBorder="1" applyAlignment="1">
      <alignment horizontal="right"/>
    </xf>
    <xf numFmtId="169" fontId="6" fillId="3" borderId="7" xfId="4" applyNumberFormat="1" applyFont="1" applyFill="1" applyBorder="1" applyAlignment="1">
      <alignment horizontal="right"/>
    </xf>
    <xf numFmtId="169" fontId="6" fillId="3" borderId="100" xfId="4" applyNumberFormat="1" applyFont="1" applyFill="1" applyBorder="1" applyAlignment="1">
      <alignment horizontal="right"/>
    </xf>
    <xf numFmtId="169" fontId="6" fillId="0" borderId="100" xfId="4" applyNumberFormat="1" applyFont="1" applyFill="1" applyBorder="1" applyAlignment="1">
      <alignment horizontal="right"/>
    </xf>
    <xf numFmtId="169" fontId="6" fillId="0" borderId="97" xfId="4" applyNumberFormat="1" applyFont="1" applyFill="1" applyBorder="1" applyAlignment="1">
      <alignment horizontal="right"/>
    </xf>
    <xf numFmtId="0" fontId="25" fillId="0" borderId="0" xfId="0" applyFont="1"/>
    <xf numFmtId="3" fontId="25" fillId="0" borderId="0" xfId="0" applyNumberFormat="1" applyFont="1"/>
    <xf numFmtId="0" fontId="26" fillId="0" borderId="0" xfId="0" applyFont="1"/>
    <xf numFmtId="167" fontId="6" fillId="0" borderId="0" xfId="0" applyNumberFormat="1" applyFont="1"/>
    <xf numFmtId="1" fontId="11" fillId="0" borderId="0" xfId="0" applyNumberFormat="1" applyFont="1" applyAlignment="1">
      <alignment vertical="center"/>
    </xf>
    <xf numFmtId="1" fontId="6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0" borderId="0" xfId="0" applyNumberFormat="1" applyFont="1"/>
    <xf numFmtId="1" fontId="10" fillId="0" borderId="0" xfId="0" applyNumberFormat="1" applyFont="1"/>
    <xf numFmtId="1" fontId="11" fillId="0" borderId="0" xfId="0" applyNumberFormat="1" applyFont="1" applyAlignment="1">
      <alignment horizontal="centerContinuous" vertical="center" wrapText="1"/>
    </xf>
    <xf numFmtId="1" fontId="7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Continuous" vertical="center"/>
    </xf>
    <xf numFmtId="1" fontId="7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6" fillId="0" borderId="0" xfId="1" applyNumberFormat="1" applyFont="1" applyFill="1" applyBorder="1" applyAlignment="1"/>
    <xf numFmtId="1" fontId="6" fillId="0" borderId="0" xfId="1" applyNumberFormat="1" applyFont="1" applyFill="1" applyBorder="1" applyAlignment="1">
      <alignment horizontal="center"/>
    </xf>
    <xf numFmtId="1" fontId="6" fillId="0" borderId="0" xfId="1" applyNumberFormat="1" applyFont="1" applyFill="1" applyBorder="1"/>
    <xf numFmtId="1" fontId="10" fillId="0" borderId="0" xfId="1" applyNumberFormat="1" applyFont="1" applyFill="1" applyBorder="1"/>
    <xf numFmtId="1" fontId="14" fillId="0" borderId="0" xfId="0" applyNumberFormat="1" applyFont="1" applyAlignment="1">
      <alignment horizontal="centerContinuous" vertical="center"/>
    </xf>
    <xf numFmtId="1" fontId="14" fillId="0" borderId="0" xfId="0" applyNumberFormat="1" applyFont="1" applyAlignment="1">
      <alignment horizontal="center"/>
    </xf>
    <xf numFmtId="1" fontId="10" fillId="0" borderId="0" xfId="1" applyNumberFormat="1" applyFont="1" applyFill="1" applyBorder="1" applyAlignment="1">
      <alignment horizontal="center"/>
    </xf>
    <xf numFmtId="1" fontId="17" fillId="0" borderId="0" xfId="0" applyNumberFormat="1" applyFont="1"/>
    <xf numFmtId="1" fontId="18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 vertical="center" wrapText="1"/>
    </xf>
    <xf numFmtId="1" fontId="18" fillId="0" borderId="0" xfId="0" applyNumberFormat="1" applyFont="1" applyAlignment="1">
      <alignment horizontal="centerContinuous" vertical="center"/>
    </xf>
    <xf numFmtId="0" fontId="7" fillId="2" borderId="153" xfId="0" applyFont="1" applyFill="1" applyBorder="1" applyAlignment="1">
      <alignment horizontal="center" vertical="center"/>
    </xf>
    <xf numFmtId="3" fontId="6" fillId="0" borderId="154" xfId="0" applyNumberFormat="1" applyFont="1" applyBorder="1" applyAlignment="1">
      <alignment horizontal="right" vertical="center"/>
    </xf>
    <xf numFmtId="3" fontId="6" fillId="0" borderId="155" xfId="0" applyNumberFormat="1" applyFont="1" applyBorder="1" applyAlignment="1">
      <alignment horizontal="right" vertical="center"/>
    </xf>
    <xf numFmtId="3" fontId="6" fillId="0" borderId="71" xfId="0" applyNumberFormat="1" applyFont="1" applyBorder="1" applyAlignment="1">
      <alignment horizontal="right" vertical="center"/>
    </xf>
    <xf numFmtId="3" fontId="6" fillId="0" borderId="156" xfId="0" applyNumberFormat="1" applyFont="1" applyBorder="1" applyAlignment="1">
      <alignment horizontal="right" vertical="center"/>
    </xf>
    <xf numFmtId="3" fontId="6" fillId="0" borderId="157" xfId="0" applyNumberFormat="1" applyFont="1" applyBorder="1" applyAlignment="1">
      <alignment horizontal="right" vertical="center"/>
    </xf>
    <xf numFmtId="0" fontId="6" fillId="2" borderId="146" xfId="0" applyFont="1" applyFill="1" applyBorder="1" applyAlignment="1">
      <alignment vertical="center"/>
    </xf>
    <xf numFmtId="0" fontId="7" fillId="2" borderId="158" xfId="0" applyFont="1" applyFill="1" applyBorder="1" applyAlignment="1">
      <alignment horizontal="centerContinuous" vertical="center"/>
    </xf>
    <xf numFmtId="3" fontId="6" fillId="2" borderId="159" xfId="0" applyNumberFormat="1" applyFont="1" applyFill="1" applyBorder="1" applyAlignment="1">
      <alignment vertical="center"/>
    </xf>
    <xf numFmtId="3" fontId="6" fillId="2" borderId="160" xfId="0" applyNumberFormat="1" applyFont="1" applyFill="1" applyBorder="1" applyAlignment="1">
      <alignment vertical="center"/>
    </xf>
    <xf numFmtId="3" fontId="7" fillId="2" borderId="20" xfId="0" applyNumberFormat="1" applyFont="1" applyFill="1" applyBorder="1" applyAlignment="1">
      <alignment horizontal="centerContinuous" vertical="center"/>
    </xf>
    <xf numFmtId="3" fontId="6" fillId="2" borderId="14" xfId="0" applyNumberFormat="1" applyFont="1" applyFill="1" applyBorder="1" applyAlignment="1">
      <alignment vertical="center"/>
    </xf>
    <xf numFmtId="169" fontId="6" fillId="0" borderId="154" xfId="4" applyNumberFormat="1" applyFont="1" applyBorder="1" applyAlignment="1">
      <alignment horizontal="right" vertical="center"/>
    </xf>
    <xf numFmtId="169" fontId="6" fillId="0" borderId="155" xfId="4" applyNumberFormat="1" applyFont="1" applyBorder="1" applyAlignment="1">
      <alignment horizontal="right" vertical="center"/>
    </xf>
    <xf numFmtId="169" fontId="6" fillId="0" borderId="71" xfId="4" applyNumberFormat="1" applyFont="1" applyBorder="1" applyAlignment="1">
      <alignment horizontal="right" vertical="center"/>
    </xf>
    <xf numFmtId="169" fontId="6" fillId="0" borderId="156" xfId="4" applyNumberFormat="1" applyFont="1" applyBorder="1" applyAlignment="1">
      <alignment horizontal="right" vertical="center"/>
    </xf>
    <xf numFmtId="169" fontId="6" fillId="0" borderId="157" xfId="4" applyNumberFormat="1" applyFont="1" applyBorder="1" applyAlignment="1">
      <alignment horizontal="right" vertical="center"/>
    </xf>
    <xf numFmtId="0" fontId="6" fillId="2" borderId="159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60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centerContinuous" vertical="center"/>
    </xf>
    <xf numFmtId="0" fontId="6" fillId="2" borderId="14" xfId="0" applyFont="1" applyFill="1" applyBorder="1" applyAlignment="1">
      <alignment vertical="center"/>
    </xf>
    <xf numFmtId="166" fontId="13" fillId="0" borderId="132" xfId="4" applyNumberFormat="1" applyFont="1" applyFill="1" applyBorder="1" applyAlignment="1">
      <alignment horizontal="right" vertical="center"/>
    </xf>
    <xf numFmtId="166" fontId="13" fillId="0" borderId="133" xfId="0" applyNumberFormat="1" applyFont="1" applyBorder="1" applyAlignment="1">
      <alignment horizontal="right"/>
    </xf>
    <xf numFmtId="166" fontId="13" fillId="0" borderId="107" xfId="4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wrapText="1"/>
    </xf>
    <xf numFmtId="3" fontId="6" fillId="2" borderId="161" xfId="0" applyNumberFormat="1" applyFont="1" applyFill="1" applyBorder="1" applyAlignment="1">
      <alignment horizontal="center"/>
    </xf>
    <xf numFmtId="0" fontId="0" fillId="0" borderId="120" xfId="0" applyBorder="1"/>
    <xf numFmtId="0" fontId="0" fillId="0" borderId="162" xfId="0" applyBorder="1"/>
    <xf numFmtId="3" fontId="6" fillId="2" borderId="106" xfId="0" applyNumberFormat="1" applyFont="1" applyFill="1" applyBorder="1" applyAlignment="1">
      <alignment horizontal="center"/>
    </xf>
    <xf numFmtId="0" fontId="0" fillId="0" borderId="0" xfId="0"/>
    <xf numFmtId="0" fontId="0" fillId="0" borderId="131" xfId="0" applyBorder="1"/>
    <xf numFmtId="0" fontId="8" fillId="2" borderId="143" xfId="0" applyFont="1" applyFill="1" applyBorder="1" applyAlignment="1">
      <alignment horizontal="center" vertical="center" textRotation="90" shrinkToFit="1"/>
    </xf>
    <xf numFmtId="0" fontId="9" fillId="0" borderId="144" xfId="0" applyFont="1" applyBorder="1" applyAlignment="1">
      <alignment horizontal="center" vertical="center" textRotation="90" shrinkToFit="1"/>
    </xf>
    <xf numFmtId="0" fontId="9" fillId="0" borderId="145" xfId="0" applyFont="1" applyBorder="1" applyAlignment="1">
      <alignment horizontal="center" vertical="center" textRotation="90" shrinkToFit="1"/>
    </xf>
    <xf numFmtId="3" fontId="7" fillId="2" borderId="47" xfId="0" applyNumberFormat="1" applyFont="1" applyFill="1" applyBorder="1" applyAlignment="1">
      <alignment vertical="center" wrapText="1"/>
    </xf>
    <xf numFmtId="3" fontId="7" fillId="2" borderId="35" xfId="0" applyNumberFormat="1" applyFont="1" applyFill="1" applyBorder="1" applyAlignment="1">
      <alignment vertical="center"/>
    </xf>
    <xf numFmtId="3" fontId="7" fillId="2" borderId="125" xfId="0" quotePrefix="1" applyNumberFormat="1" applyFont="1" applyFill="1" applyBorder="1" applyAlignment="1">
      <alignment horizontal="center" vertical="center"/>
    </xf>
    <xf numFmtId="3" fontId="7" fillId="2" borderId="123" xfId="0" quotePrefix="1" applyNumberFormat="1" applyFont="1" applyFill="1" applyBorder="1" applyAlignment="1">
      <alignment horizontal="center" vertical="center"/>
    </xf>
    <xf numFmtId="3" fontId="7" fillId="2" borderId="126" xfId="0" quotePrefix="1" applyNumberFormat="1" applyFont="1" applyFill="1" applyBorder="1" applyAlignment="1">
      <alignment horizontal="center" vertical="center"/>
    </xf>
    <xf numFmtId="3" fontId="7" fillId="2" borderId="127" xfId="0" quotePrefix="1" applyNumberFormat="1" applyFont="1" applyFill="1" applyBorder="1" applyAlignment="1">
      <alignment horizontal="center" vertical="center"/>
    </xf>
    <xf numFmtId="3" fontId="7" fillId="2" borderId="128" xfId="0" quotePrefix="1" applyNumberFormat="1" applyFont="1" applyFill="1" applyBorder="1" applyAlignment="1">
      <alignment horizontal="center" vertical="center"/>
    </xf>
    <xf numFmtId="3" fontId="7" fillId="2" borderId="129" xfId="0" quotePrefix="1" applyNumberFormat="1" applyFont="1" applyFill="1" applyBorder="1" applyAlignment="1">
      <alignment horizontal="center" vertical="center"/>
    </xf>
    <xf numFmtId="3" fontId="7" fillId="2" borderId="9" xfId="0" quotePrefix="1" applyNumberFormat="1" applyFont="1" applyFill="1" applyBorder="1" applyAlignment="1">
      <alignment horizontal="center" vertical="center"/>
    </xf>
    <xf numFmtId="3" fontId="7" fillId="2" borderId="111" xfId="0" quotePrefix="1" applyNumberFormat="1" applyFont="1" applyFill="1" applyBorder="1" applyAlignment="1">
      <alignment horizontal="center" vertical="center"/>
    </xf>
    <xf numFmtId="3" fontId="7" fillId="2" borderId="130" xfId="0" quotePrefix="1" applyNumberFormat="1" applyFont="1" applyFill="1" applyBorder="1" applyAlignment="1">
      <alignment horizontal="center" vertical="center"/>
    </xf>
    <xf numFmtId="3" fontId="7" fillId="2" borderId="146" xfId="0" quotePrefix="1" applyNumberFormat="1" applyFont="1" applyFill="1" applyBorder="1" applyAlignment="1">
      <alignment horizontal="center" vertical="center" wrapText="1"/>
    </xf>
    <xf numFmtId="3" fontId="7" fillId="2" borderId="147" xfId="0" applyNumberFormat="1" applyFont="1" applyFill="1" applyBorder="1" applyAlignment="1">
      <alignment horizontal="center" vertical="center" wrapText="1"/>
    </xf>
    <xf numFmtId="3" fontId="7" fillId="2" borderId="148" xfId="0" applyNumberFormat="1" applyFont="1" applyFill="1" applyBorder="1" applyAlignment="1">
      <alignment horizontal="center" vertical="center"/>
    </xf>
    <xf numFmtId="3" fontId="7" fillId="2" borderId="149" xfId="0" applyNumberFormat="1" applyFont="1" applyFill="1" applyBorder="1" applyAlignment="1">
      <alignment horizontal="center" vertical="center"/>
    </xf>
    <xf numFmtId="3" fontId="7" fillId="2" borderId="150" xfId="0" applyNumberFormat="1" applyFont="1" applyFill="1" applyBorder="1" applyAlignment="1">
      <alignment horizontal="center" vertical="center"/>
    </xf>
    <xf numFmtId="3" fontId="7" fillId="2" borderId="151" xfId="0" quotePrefix="1" applyNumberFormat="1" applyFont="1" applyFill="1" applyBorder="1" applyAlignment="1">
      <alignment horizontal="center" vertical="center" wrapText="1"/>
    </xf>
    <xf numFmtId="3" fontId="7" fillId="2" borderId="152" xfId="0" applyNumberFormat="1" applyFont="1" applyFill="1" applyBorder="1" applyAlignment="1">
      <alignment horizontal="center" vertical="center"/>
    </xf>
    <xf numFmtId="3" fontId="7" fillId="2" borderId="146" xfId="0" applyNumberFormat="1" applyFont="1" applyFill="1" applyBorder="1" applyAlignment="1">
      <alignment horizontal="center" vertical="center" wrapText="1"/>
    </xf>
  </cellXfs>
  <cellStyles count="17">
    <cellStyle name="Čárka" xfId="1" builtinId="3"/>
    <cellStyle name="Čárka 2" xfId="9" xr:uid="{00000000-0005-0000-0000-000001000000}"/>
    <cellStyle name="Čárka 2 2" xfId="16" xr:uid="{00000000-0005-0000-0000-000001000000}"/>
    <cellStyle name="Čárka 3" xfId="6" xr:uid="{00000000-0005-0000-0000-000002000000}"/>
    <cellStyle name="Čárka 4" xfId="14" xr:uid="{00000000-0005-0000-0000-000039000000}"/>
    <cellStyle name="Neutrální 2" xfId="10" xr:uid="{00000000-0005-0000-0000-000003000000}"/>
    <cellStyle name="Normal_VEK_96KS" xfId="2" xr:uid="{00000000-0005-0000-0000-000004000000}"/>
    <cellStyle name="Normální" xfId="0" builtinId="0"/>
    <cellStyle name="Normální 2" xfId="8" xr:uid="{00000000-0005-0000-0000-000006000000}"/>
    <cellStyle name="Normální 3" xfId="12" xr:uid="{00000000-0005-0000-0000-000007000000}"/>
    <cellStyle name="Normální 4" xfId="5" xr:uid="{00000000-0005-0000-0000-000008000000}"/>
    <cellStyle name="Normální 5" xfId="13" xr:uid="{00000000-0005-0000-0000-00003B000000}"/>
    <cellStyle name="normální_tisk_uchazeč" xfId="3" xr:uid="{00000000-0005-0000-0000-000009000000}"/>
    <cellStyle name="Procenta" xfId="4" builtinId="5"/>
    <cellStyle name="Procenta 2" xfId="11" xr:uid="{00000000-0005-0000-0000-00000B000000}"/>
    <cellStyle name="Procenta 3" xfId="7" xr:uid="{00000000-0005-0000-0000-00000C000000}"/>
    <cellStyle name="Procenta 4" xfId="15" xr:uid="{00000000-0005-0000-0000-00003E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38063013207687"/>
          <c:y val="7.4548587308939318E-2"/>
          <c:w val="0.71406373900537912"/>
          <c:h val="0.70697103503477821"/>
        </c:manualLayout>
      </c:layout>
      <c:lineChart>
        <c:grouping val="standard"/>
        <c:varyColors val="0"/>
        <c:ser>
          <c:idx val="0"/>
          <c:order val="0"/>
          <c:tx>
            <c:strRef>
              <c:f>'čerství absolventi'!$A$10</c:f>
              <c:strCache>
                <c:ptCount val="1"/>
                <c:pt idx="0">
                  <c:v>přihlášení na VŠ</c:v>
                </c:pt>
              </c:strCache>
            </c:strRef>
          </c:tx>
          <c:cat>
            <c:strRef>
              <c:f>'čerství absolventi'!$B$4:$AB$4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'čerství absolventi'!$B$10:$AB$10</c:f>
              <c:numCache>
                <c:formatCode>0.0%</c:formatCode>
                <c:ptCount val="27"/>
                <c:pt idx="0">
                  <c:v>0.54495430981460324</c:v>
                </c:pt>
                <c:pt idx="1">
                  <c:v>0.57999201505732045</c:v>
                </c:pt>
                <c:pt idx="2">
                  <c:v>0.67540441126198192</c:v>
                </c:pt>
                <c:pt idx="3">
                  <c:v>0.6100823322985558</c:v>
                </c:pt>
                <c:pt idx="4">
                  <c:v>0.65904250626945426</c:v>
                </c:pt>
                <c:pt idx="5">
                  <c:v>0.68616793369814044</c:v>
                </c:pt>
                <c:pt idx="6">
                  <c:v>0.68095834120536558</c:v>
                </c:pt>
                <c:pt idx="7">
                  <c:v>0.70690685063071712</c:v>
                </c:pt>
                <c:pt idx="8">
                  <c:v>0.72869816621783889</c:v>
                </c:pt>
                <c:pt idx="9">
                  <c:v>0.73175359946867813</c:v>
                </c:pt>
                <c:pt idx="10">
                  <c:v>0.77871665911853738</c:v>
                </c:pt>
                <c:pt idx="11">
                  <c:v>0.84184101450705617</c:v>
                </c:pt>
                <c:pt idx="12">
                  <c:v>0.874440123374011</c:v>
                </c:pt>
                <c:pt idx="13">
                  <c:v>0.87464018620794137</c:v>
                </c:pt>
                <c:pt idx="14">
                  <c:v>0.84457423565196277</c:v>
                </c:pt>
                <c:pt idx="15">
                  <c:v>0.83767024146325419</c:v>
                </c:pt>
                <c:pt idx="16">
                  <c:v>0.85365549437821853</c:v>
                </c:pt>
                <c:pt idx="17">
                  <c:v>0.86959014044138727</c:v>
                </c:pt>
                <c:pt idx="18">
                  <c:v>0.86721952149461445</c:v>
                </c:pt>
                <c:pt idx="19">
                  <c:v>0.86604503070275185</c:v>
                </c:pt>
                <c:pt idx="20">
                  <c:v>0.86560677742325887</c:v>
                </c:pt>
                <c:pt idx="21">
                  <c:v>0.82665184464670327</c:v>
                </c:pt>
                <c:pt idx="22">
                  <c:v>0.81900709680562545</c:v>
                </c:pt>
                <c:pt idx="23">
                  <c:v>0.85158163265306119</c:v>
                </c:pt>
                <c:pt idx="24">
                  <c:v>0.85226287219349239</c:v>
                </c:pt>
                <c:pt idx="25">
                  <c:v>0.84678616965424136</c:v>
                </c:pt>
                <c:pt idx="26">
                  <c:v>0.84126599940202462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BB-4AB2-BFDF-0627F9C19F39}"/>
            </c:ext>
          </c:extLst>
        </c:ser>
        <c:ser>
          <c:idx val="1"/>
          <c:order val="1"/>
          <c:tx>
            <c:strRef>
              <c:f>'čerství absolventi'!$A$11</c:f>
              <c:strCache>
                <c:ptCount val="1"/>
                <c:pt idx="0">
                  <c:v>přijatí na VŠ</c:v>
                </c:pt>
              </c:strCache>
            </c:strRef>
          </c:tx>
          <c:cat>
            <c:strRef>
              <c:f>'čerství absolventi'!$B$4:$AB$4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'čerství absolventi'!$B$11:$AB$11</c:f>
              <c:numCache>
                <c:formatCode>0.0%</c:formatCode>
                <c:ptCount val="27"/>
                <c:pt idx="0">
                  <c:v>0.27963272120200333</c:v>
                </c:pt>
                <c:pt idx="1">
                  <c:v>0.35287743112986941</c:v>
                </c:pt>
                <c:pt idx="2">
                  <c:v>0.41182261968248757</c:v>
                </c:pt>
                <c:pt idx="3">
                  <c:v>0.39241463085436629</c:v>
                </c:pt>
                <c:pt idx="4">
                  <c:v>0.44725467216110293</c:v>
                </c:pt>
                <c:pt idx="5">
                  <c:v>0.47457979849914922</c:v>
                </c:pt>
                <c:pt idx="6">
                  <c:v>0.48725911581333836</c:v>
                </c:pt>
                <c:pt idx="7">
                  <c:v>0.52749505147635833</c:v>
                </c:pt>
                <c:pt idx="8">
                  <c:v>0.55801536506604177</c:v>
                </c:pt>
                <c:pt idx="9">
                  <c:v>0.58636352854669227</c:v>
                </c:pt>
                <c:pt idx="10">
                  <c:v>0.6273925583390938</c:v>
                </c:pt>
                <c:pt idx="11">
                  <c:v>0.66285897562419815</c:v>
                </c:pt>
                <c:pt idx="12">
                  <c:v>0.67834249698270077</c:v>
                </c:pt>
                <c:pt idx="13">
                  <c:v>0.66676766702934975</c:v>
                </c:pt>
                <c:pt idx="14">
                  <c:v>0.6570465677524383</c:v>
                </c:pt>
                <c:pt idx="15">
                  <c:v>0.64571682347522863</c:v>
                </c:pt>
                <c:pt idx="16">
                  <c:v>0.65813153721423356</c:v>
                </c:pt>
                <c:pt idx="17">
                  <c:v>0.6880290436610299</c:v>
                </c:pt>
                <c:pt idx="18">
                  <c:v>0.71274425698217525</c:v>
                </c:pt>
                <c:pt idx="19">
                  <c:v>0.71901296338412557</c:v>
                </c:pt>
                <c:pt idx="20">
                  <c:v>0.73095683426852975</c:v>
                </c:pt>
                <c:pt idx="21">
                  <c:v>0.72002014868338771</c:v>
                </c:pt>
                <c:pt idx="22">
                  <c:v>0.70363934585965537</c:v>
                </c:pt>
                <c:pt idx="23">
                  <c:v>0.70664965986394557</c:v>
                </c:pt>
                <c:pt idx="24">
                  <c:v>0.70841229563485686</c:v>
                </c:pt>
                <c:pt idx="25">
                  <c:v>0.70987774694367356</c:v>
                </c:pt>
                <c:pt idx="26">
                  <c:v>0.70989649330125149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BB-4AB2-BFDF-0627F9C19F39}"/>
            </c:ext>
          </c:extLst>
        </c:ser>
        <c:ser>
          <c:idx val="2"/>
          <c:order val="2"/>
          <c:tx>
            <c:strRef>
              <c:f>'čerství absolventi'!$A$12</c:f>
              <c:strCache>
                <c:ptCount val="1"/>
                <c:pt idx="0">
                  <c:v>zapsaní na VŠ</c:v>
                </c:pt>
              </c:strCache>
            </c:strRef>
          </c:tx>
          <c:cat>
            <c:strRef>
              <c:f>'čerství absolventi'!$B$4:$AB$4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'čerství absolventi'!$B$12:$AB$12</c:f>
              <c:numCache>
                <c:formatCode>0.0%</c:formatCode>
                <c:ptCount val="27"/>
                <c:pt idx="0">
                  <c:v>0.26419031719532554</c:v>
                </c:pt>
                <c:pt idx="1">
                  <c:v>0.34246848799406832</c:v>
                </c:pt>
                <c:pt idx="2">
                  <c:v>0.4007329313150374</c:v>
                </c:pt>
                <c:pt idx="3">
                  <c:v>0.3799838034822513</c:v>
                </c:pt>
                <c:pt idx="4">
                  <c:v>0.43550968457399214</c:v>
                </c:pt>
                <c:pt idx="5">
                  <c:v>0.46308470136006952</c:v>
                </c:pt>
                <c:pt idx="6">
                  <c:v>0.47286510485546951</c:v>
                </c:pt>
                <c:pt idx="7">
                  <c:v>0.51121470150739645</c:v>
                </c:pt>
                <c:pt idx="8">
                  <c:v>0.53979412210447775</c:v>
                </c:pt>
                <c:pt idx="9">
                  <c:v>0.5665812756469556</c:v>
                </c:pt>
                <c:pt idx="10">
                  <c:v>0.60191166305151</c:v>
                </c:pt>
                <c:pt idx="11">
                  <c:v>0.64007450902990226</c:v>
                </c:pt>
                <c:pt idx="12">
                  <c:v>0.65038219122971708</c:v>
                </c:pt>
                <c:pt idx="13">
                  <c:v>0.637652017023152</c:v>
                </c:pt>
                <c:pt idx="14">
                  <c:v>0.62875747925800052</c:v>
                </c:pt>
                <c:pt idx="15">
                  <c:v>0.61510625699059152</c:v>
                </c:pt>
                <c:pt idx="16">
                  <c:v>0.62778639012134496</c:v>
                </c:pt>
                <c:pt idx="17">
                  <c:v>0.65665424668004202</c:v>
                </c:pt>
                <c:pt idx="18">
                  <c:v>0.68022114193117911</c:v>
                </c:pt>
                <c:pt idx="19">
                  <c:v>0.68601698127511179</c:v>
                </c:pt>
                <c:pt idx="20">
                  <c:v>0.69974694685884031</c:v>
                </c:pt>
                <c:pt idx="21">
                  <c:v>0.69665809768637532</c:v>
                </c:pt>
                <c:pt idx="22">
                  <c:v>0.68256004677070981</c:v>
                </c:pt>
                <c:pt idx="23">
                  <c:v>0.68602040816326526</c:v>
                </c:pt>
                <c:pt idx="24">
                  <c:v>0.68976648572254518</c:v>
                </c:pt>
                <c:pt idx="25">
                  <c:v>0.69106727668191703</c:v>
                </c:pt>
                <c:pt idx="26">
                  <c:v>0.69134501758332501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BB-4AB2-BFDF-0627F9C19F39}"/>
            </c:ext>
          </c:extLst>
        </c:ser>
        <c:ser>
          <c:idx val="3"/>
          <c:order val="3"/>
          <c:tx>
            <c:strRef>
              <c:f>'čerství absolventi'!$A$14</c:f>
              <c:strCache>
                <c:ptCount val="1"/>
                <c:pt idx="0">
                  <c:v>přihlášení na VOŠ</c:v>
                </c:pt>
              </c:strCache>
            </c:strRef>
          </c:tx>
          <c:cat>
            <c:strRef>
              <c:f>'čerství absolventi'!$B$4:$AB$4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'čerství absolventi'!$B$14:$AB$14</c:f>
              <c:numCache>
                <c:formatCode>0.0%</c:formatCode>
                <c:ptCount val="27"/>
                <c:pt idx="0">
                  <c:v>0.20262938230383973</c:v>
                </c:pt>
                <c:pt idx="1">
                  <c:v>0.17047852620772258</c:v>
                </c:pt>
                <c:pt idx="2">
                  <c:v>0.20296454308022591</c:v>
                </c:pt>
                <c:pt idx="3">
                  <c:v>0.20461600755837495</c:v>
                </c:pt>
                <c:pt idx="4">
                  <c:v>0.20974632339042001</c:v>
                </c:pt>
                <c:pt idx="5">
                  <c:v>0.17161849498696244</c:v>
                </c:pt>
                <c:pt idx="6">
                  <c:v>0.1547208577366333</c:v>
                </c:pt>
                <c:pt idx="7">
                  <c:v>0.1300905374857986</c:v>
                </c:pt>
                <c:pt idx="8">
                  <c:v>0.11683512281560755</c:v>
                </c:pt>
                <c:pt idx="9">
                  <c:v>0.12102991057662658</c:v>
                </c:pt>
                <c:pt idx="10">
                  <c:v>0.12369794770338235</c:v>
                </c:pt>
                <c:pt idx="11">
                  <c:v>0.1281950064146847</c:v>
                </c:pt>
                <c:pt idx="12">
                  <c:v>0.11978007241518036</c:v>
                </c:pt>
                <c:pt idx="13">
                  <c:v>0.13173660941782472</c:v>
                </c:pt>
                <c:pt idx="14">
                  <c:v>0.11509846202179159</c:v>
                </c:pt>
                <c:pt idx="15">
                  <c:v>0.11798473583788407</c:v>
                </c:pt>
                <c:pt idx="16">
                  <c:v>0.11293455212843677</c:v>
                </c:pt>
                <c:pt idx="17">
                  <c:v>0.10772905321486577</c:v>
                </c:pt>
                <c:pt idx="18">
                  <c:v>9.4595367457820989E-2</c:v>
                </c:pt>
                <c:pt idx="19">
                  <c:v>8.7768175271018115E-2</c:v>
                </c:pt>
                <c:pt idx="20">
                  <c:v>8.790846077676312E-2</c:v>
                </c:pt>
                <c:pt idx="21">
                  <c:v>8.6621969012714517E-2</c:v>
                </c:pt>
                <c:pt idx="22">
                  <c:v>9.7893694074086102E-2</c:v>
                </c:pt>
                <c:pt idx="23">
                  <c:v>9.4268707482993194E-2</c:v>
                </c:pt>
                <c:pt idx="24">
                  <c:v>9.7420743262775833E-2</c:v>
                </c:pt>
                <c:pt idx="25">
                  <c:v>9.6347408685217129E-2</c:v>
                </c:pt>
                <c:pt idx="26">
                  <c:v>0.10313652348477298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BB-4AB2-BFDF-0627F9C19F39}"/>
            </c:ext>
          </c:extLst>
        </c:ser>
        <c:ser>
          <c:idx val="4"/>
          <c:order val="4"/>
          <c:tx>
            <c:strRef>
              <c:f>'čerství absolventi'!$A$15</c:f>
              <c:strCache>
                <c:ptCount val="1"/>
                <c:pt idx="0">
                  <c:v>přijatí na VOŠ</c:v>
                </c:pt>
              </c:strCache>
            </c:strRef>
          </c:tx>
          <c:cat>
            <c:strRef>
              <c:f>'čerství absolventi'!$B$4:$AB$4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'čerství absolventi'!$B$15:$AB$15</c:f>
              <c:numCache>
                <c:formatCode>0.0%</c:formatCode>
                <c:ptCount val="27"/>
                <c:pt idx="0">
                  <c:v>0.12020033388981637</c:v>
                </c:pt>
                <c:pt idx="1">
                  <c:v>0.10642787885701249</c:v>
                </c:pt>
                <c:pt idx="2">
                  <c:v>0.12251986161819201</c:v>
                </c:pt>
                <c:pt idx="3">
                  <c:v>0.13366176272101499</c:v>
                </c:pt>
                <c:pt idx="4">
                  <c:v>0.1278716620669666</c:v>
                </c:pt>
                <c:pt idx="5">
                  <c:v>0.10848727459693709</c:v>
                </c:pt>
                <c:pt idx="6">
                  <c:v>0.10235216323446061</c:v>
                </c:pt>
                <c:pt idx="7">
                  <c:v>9.635858934866888E-2</c:v>
                </c:pt>
                <c:pt idx="8">
                  <c:v>9.1840660301472393E-2</c:v>
                </c:pt>
                <c:pt idx="9">
                  <c:v>9.0680518987642025E-2</c:v>
                </c:pt>
                <c:pt idx="10">
                  <c:v>9.5714251662574787E-2</c:v>
                </c:pt>
                <c:pt idx="11">
                  <c:v>9.8551761571104318E-2</c:v>
                </c:pt>
                <c:pt idx="12">
                  <c:v>9.2369585624245673E-2</c:v>
                </c:pt>
                <c:pt idx="13">
                  <c:v>9.561061605630311E-2</c:v>
                </c:pt>
                <c:pt idx="14">
                  <c:v>9.3249746526339841E-2</c:v>
                </c:pt>
                <c:pt idx="15">
                  <c:v>9.523652871899467E-2</c:v>
                </c:pt>
                <c:pt idx="16">
                  <c:v>9.1124534487981329E-2</c:v>
                </c:pt>
                <c:pt idx="17">
                  <c:v>7.327792108531575E-2</c:v>
                </c:pt>
                <c:pt idx="18">
                  <c:v>7.6065198741778667E-2</c:v>
                </c:pt>
                <c:pt idx="19">
                  <c:v>7.0616329315442344E-2</c:v>
                </c:pt>
                <c:pt idx="20">
                  <c:v>7.153335533795431E-2</c:v>
                </c:pt>
                <c:pt idx="21">
                  <c:v>6.9026610157715551E-2</c:v>
                </c:pt>
                <c:pt idx="22">
                  <c:v>8.0663234649300877E-2</c:v>
                </c:pt>
                <c:pt idx="23">
                  <c:v>7.3928571428571427E-2</c:v>
                </c:pt>
                <c:pt idx="24">
                  <c:v>7.5691388558764006E-2</c:v>
                </c:pt>
                <c:pt idx="25">
                  <c:v>7.6006900172504319E-2</c:v>
                </c:pt>
                <c:pt idx="26">
                  <c:v>8.008599456127112E-2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BB-4AB2-BFDF-0627F9C19F39}"/>
            </c:ext>
          </c:extLst>
        </c:ser>
        <c:ser>
          <c:idx val="5"/>
          <c:order val="5"/>
          <c:tx>
            <c:strRef>
              <c:f>'čerství absolventi'!$A$16</c:f>
              <c:strCache>
                <c:ptCount val="1"/>
                <c:pt idx="0">
                  <c:v>zapsaní na VOŠ</c:v>
                </c:pt>
              </c:strCache>
            </c:strRef>
          </c:tx>
          <c:cat>
            <c:strRef>
              <c:f>'čerství absolventi'!$B$4:$AB$4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'čerství absolventi'!$B$16:$AB$16</c:f>
              <c:numCache>
                <c:formatCode>0.0%</c:formatCode>
                <c:ptCount val="27"/>
                <c:pt idx="0">
                  <c:v>0.10381337316580265</c:v>
                </c:pt>
                <c:pt idx="1">
                  <c:v>8.7634745907716874E-2</c:v>
                </c:pt>
                <c:pt idx="2">
                  <c:v>0.11197713691868018</c:v>
                </c:pt>
                <c:pt idx="3">
                  <c:v>0.11113510595222027</c:v>
                </c:pt>
                <c:pt idx="4">
                  <c:v>0.10748175872367774</c:v>
                </c:pt>
                <c:pt idx="5">
                  <c:v>9.0185708864323574E-2</c:v>
                </c:pt>
                <c:pt idx="6">
                  <c:v>8.4167768751180802E-2</c:v>
                </c:pt>
                <c:pt idx="7">
                  <c:v>8.0464751285444905E-2</c:v>
                </c:pt>
                <c:pt idx="8">
                  <c:v>7.3491180825143679E-2</c:v>
                </c:pt>
                <c:pt idx="9">
                  <c:v>7.4302047012500302E-2</c:v>
                </c:pt>
                <c:pt idx="10">
                  <c:v>7.7706004338187973E-2</c:v>
                </c:pt>
                <c:pt idx="11">
                  <c:v>8.2786440343432355E-2</c:v>
                </c:pt>
                <c:pt idx="12">
                  <c:v>7.5861606544186666E-2</c:v>
                </c:pt>
                <c:pt idx="13">
                  <c:v>8.1534838238737306E-2</c:v>
                </c:pt>
                <c:pt idx="14">
                  <c:v>7.9198023619461058E-2</c:v>
                </c:pt>
                <c:pt idx="15">
                  <c:v>8.1962629120336861E-2</c:v>
                </c:pt>
                <c:pt idx="16">
                  <c:v>7.7190356551023687E-2</c:v>
                </c:pt>
                <c:pt idx="17">
                  <c:v>7.327792108531575E-2</c:v>
                </c:pt>
                <c:pt idx="18">
                  <c:v>6.4016776284434279E-2</c:v>
                </c:pt>
                <c:pt idx="19">
                  <c:v>5.9529224471230387E-2</c:v>
                </c:pt>
                <c:pt idx="20">
                  <c:v>6.0402684563758392E-2</c:v>
                </c:pt>
                <c:pt idx="21">
                  <c:v>5.8622246925588831E-2</c:v>
                </c:pt>
                <c:pt idx="22">
                  <c:v>6.8499602124169737E-2</c:v>
                </c:pt>
                <c:pt idx="23">
                  <c:v>6.0323129251700677E-2</c:v>
                </c:pt>
                <c:pt idx="24">
                  <c:v>6.3565991070568206E-2</c:v>
                </c:pt>
                <c:pt idx="25">
                  <c:v>6.3271581789544742E-2</c:v>
                </c:pt>
                <c:pt idx="26">
                  <c:v>6.2901319817190368E-2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BB-4AB2-BFDF-0627F9C19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62496"/>
        <c:axId val="59639488"/>
      </c:lineChart>
      <c:catAx>
        <c:axId val="4676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9639488"/>
        <c:crosses val="autoZero"/>
        <c:auto val="1"/>
        <c:lblAlgn val="ctr"/>
        <c:lblOffset val="100"/>
        <c:noMultiLvlLbl val="0"/>
      </c:catAx>
      <c:valAx>
        <c:axId val="5963948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467624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786946501242101"/>
          <c:y val="0.32595394815173478"/>
          <c:w val="0.13672969139282015"/>
          <c:h val="0.34179165046077647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913636807528941E-2"/>
          <c:y val="7.4712853338421953E-2"/>
          <c:w val="0.91481591774681437"/>
          <c:h val="0.7155192492795025"/>
        </c:manualLayout>
      </c:layout>
      <c:areaChart>
        <c:grouping val="standard"/>
        <c:varyColors val="0"/>
        <c:ser>
          <c:idx val="0"/>
          <c:order val="0"/>
          <c:tx>
            <c:strRef>
              <c:f>vše_terc!$A$3</c:f>
              <c:strCache>
                <c:ptCount val="1"/>
                <c:pt idx="0">
                  <c:v>počet podaných přihlášek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vše_terc!$D$2:$AD$2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vše_terc!$D$3:$AD$3</c:f>
              <c:numCache>
                <c:formatCode>#\ ##0.0</c:formatCode>
                <c:ptCount val="27"/>
                <c:pt idx="0">
                  <c:v>269.7</c:v>
                </c:pt>
                <c:pt idx="1">
                  <c:v>229.393</c:v>
                </c:pt>
                <c:pt idx="2">
                  <c:v>265.66300000000001</c:v>
                </c:pt>
                <c:pt idx="3">
                  <c:v>263.476</c:v>
                </c:pt>
                <c:pt idx="4">
                  <c:v>285.94600000000003</c:v>
                </c:pt>
                <c:pt idx="5">
                  <c:v>312</c:v>
                </c:pt>
                <c:pt idx="6">
                  <c:v>319.7</c:v>
                </c:pt>
                <c:pt idx="7">
                  <c:v>326</c:v>
                </c:pt>
                <c:pt idx="8">
                  <c:v>345</c:v>
                </c:pt>
                <c:pt idx="9">
                  <c:v>339.262</c:v>
                </c:pt>
                <c:pt idx="10">
                  <c:v>345.61599999999999</c:v>
                </c:pt>
                <c:pt idx="11">
                  <c:v>353.68200000000002</c:v>
                </c:pt>
                <c:pt idx="12">
                  <c:v>351.42399999999998</c:v>
                </c:pt>
                <c:pt idx="13">
                  <c:v>330.44299999999998</c:v>
                </c:pt>
                <c:pt idx="14">
                  <c:v>311.42599999999999</c:v>
                </c:pt>
                <c:pt idx="15">
                  <c:v>279.423</c:v>
                </c:pt>
                <c:pt idx="16">
                  <c:v>261.10300000000001</c:v>
                </c:pt>
                <c:pt idx="17">
                  <c:v>239.18700000000001</c:v>
                </c:pt>
                <c:pt idx="18">
                  <c:v>227.06</c:v>
                </c:pt>
                <c:pt idx="19">
                  <c:v>216.90299999999999</c:v>
                </c:pt>
                <c:pt idx="20">
                  <c:v>224.49600000000001</c:v>
                </c:pt>
                <c:pt idx="21">
                  <c:v>225.64599999999999</c:v>
                </c:pt>
                <c:pt idx="22">
                  <c:v>245.99</c:v>
                </c:pt>
                <c:pt idx="23">
                  <c:v>249.505</c:v>
                </c:pt>
                <c:pt idx="24">
                  <c:v>266.12799999999999</c:v>
                </c:pt>
                <c:pt idx="25">
                  <c:v>276.06400000000002</c:v>
                </c:pt>
                <c:pt idx="26">
                  <c:v>291.58300000000003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7-42F8-B0F8-568FD14CE146}"/>
            </c:ext>
          </c:extLst>
        </c:ser>
        <c:ser>
          <c:idx val="1"/>
          <c:order val="1"/>
          <c:tx>
            <c:strRef>
              <c:f>vše_terc!$A$4</c:f>
              <c:strCache>
                <c:ptCount val="1"/>
                <c:pt idx="0">
                  <c:v>přihlášené osoby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vše_terc!$D$2:$AD$2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vše_terc!$D$4:$AD$4</c:f>
              <c:numCache>
                <c:formatCode>#\ ##0.0</c:formatCode>
                <c:ptCount val="27"/>
                <c:pt idx="0">
                  <c:v>116.6</c:v>
                </c:pt>
                <c:pt idx="1">
                  <c:v>110.486</c:v>
                </c:pt>
                <c:pt idx="2">
                  <c:v>113.14</c:v>
                </c:pt>
                <c:pt idx="3">
                  <c:v>119.13</c:v>
                </c:pt>
                <c:pt idx="4">
                  <c:v>129</c:v>
                </c:pt>
                <c:pt idx="5">
                  <c:v>139.4</c:v>
                </c:pt>
                <c:pt idx="6">
                  <c:v>139.9</c:v>
                </c:pt>
                <c:pt idx="7">
                  <c:v>146.5</c:v>
                </c:pt>
                <c:pt idx="8">
                  <c:v>156.1</c:v>
                </c:pt>
                <c:pt idx="9">
                  <c:v>156.798</c:v>
                </c:pt>
                <c:pt idx="10">
                  <c:v>156.43799999999999</c:v>
                </c:pt>
                <c:pt idx="11">
                  <c:v>160.953</c:v>
                </c:pt>
                <c:pt idx="12">
                  <c:v>159.1</c:v>
                </c:pt>
                <c:pt idx="13">
                  <c:v>150.411</c:v>
                </c:pt>
                <c:pt idx="14">
                  <c:v>143.01900000000001</c:v>
                </c:pt>
                <c:pt idx="15">
                  <c:v>130.09</c:v>
                </c:pt>
                <c:pt idx="16">
                  <c:v>121.26900000000001</c:v>
                </c:pt>
                <c:pt idx="17">
                  <c:v>110.163</c:v>
                </c:pt>
                <c:pt idx="18">
                  <c:v>105.039</c:v>
                </c:pt>
                <c:pt idx="19">
                  <c:v>101.834</c:v>
                </c:pt>
                <c:pt idx="20">
                  <c:v>104.521</c:v>
                </c:pt>
                <c:pt idx="21">
                  <c:v>106.209</c:v>
                </c:pt>
                <c:pt idx="22">
                  <c:v>110.482</c:v>
                </c:pt>
                <c:pt idx="23">
                  <c:v>108.378</c:v>
                </c:pt>
                <c:pt idx="24">
                  <c:v>112.643</c:v>
                </c:pt>
                <c:pt idx="25">
                  <c:v>115.41800000000001</c:v>
                </c:pt>
                <c:pt idx="26">
                  <c:v>119.97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F7-42F8-B0F8-568FD14CE146}"/>
            </c:ext>
          </c:extLst>
        </c:ser>
        <c:ser>
          <c:idx val="2"/>
          <c:order val="2"/>
          <c:tx>
            <c:strRef>
              <c:f>vše_terc!$A$5</c:f>
              <c:strCache>
                <c:ptCount val="1"/>
                <c:pt idx="0">
                  <c:v>počet přijatých osob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vše_terc!$D$2:$AD$2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vše_terc!$D$5:$AD$5</c:f>
              <c:numCache>
                <c:formatCode>#\ ##0.0</c:formatCode>
                <c:ptCount val="27"/>
                <c:pt idx="0">
                  <c:v>61.2</c:v>
                </c:pt>
                <c:pt idx="1">
                  <c:v>54.456000000000003</c:v>
                </c:pt>
                <c:pt idx="2">
                  <c:v>66.697999999999993</c:v>
                </c:pt>
                <c:pt idx="3">
                  <c:v>73.7</c:v>
                </c:pt>
                <c:pt idx="4">
                  <c:v>82.968000000000004</c:v>
                </c:pt>
                <c:pt idx="5">
                  <c:v>87</c:v>
                </c:pt>
                <c:pt idx="6">
                  <c:v>91.1</c:v>
                </c:pt>
                <c:pt idx="7">
                  <c:v>99.9</c:v>
                </c:pt>
                <c:pt idx="8">
                  <c:v>108.7</c:v>
                </c:pt>
                <c:pt idx="9">
                  <c:v>114.539</c:v>
                </c:pt>
                <c:pt idx="10">
                  <c:v>117.014</c:v>
                </c:pt>
                <c:pt idx="11">
                  <c:v>118.72799999999999</c:v>
                </c:pt>
                <c:pt idx="12">
                  <c:v>115.404</c:v>
                </c:pt>
                <c:pt idx="13">
                  <c:v>109.919</c:v>
                </c:pt>
                <c:pt idx="14">
                  <c:v>105.074</c:v>
                </c:pt>
                <c:pt idx="15">
                  <c:v>95.146000000000001</c:v>
                </c:pt>
                <c:pt idx="16">
                  <c:v>90.138000000000005</c:v>
                </c:pt>
                <c:pt idx="17">
                  <c:v>82.861999999999995</c:v>
                </c:pt>
                <c:pt idx="18">
                  <c:v>82.539000000000001</c:v>
                </c:pt>
                <c:pt idx="19">
                  <c:v>80.91</c:v>
                </c:pt>
                <c:pt idx="20">
                  <c:v>84.781999999999996</c:v>
                </c:pt>
                <c:pt idx="21">
                  <c:v>87.637</c:v>
                </c:pt>
                <c:pt idx="22">
                  <c:v>88.751000000000005</c:v>
                </c:pt>
                <c:pt idx="23">
                  <c:v>84.838999999999999</c:v>
                </c:pt>
                <c:pt idx="24">
                  <c:v>87.623999999999995</c:v>
                </c:pt>
                <c:pt idx="25">
                  <c:v>91</c:v>
                </c:pt>
                <c:pt idx="26">
                  <c:v>96.215000000000003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F7-42F8-B0F8-568FD14CE146}"/>
            </c:ext>
          </c:extLst>
        </c:ser>
        <c:ser>
          <c:idx val="3"/>
          <c:order val="3"/>
          <c:tx>
            <c:strRef>
              <c:f>vše_terc!$A$6</c:f>
              <c:strCache>
                <c:ptCount val="1"/>
                <c:pt idx="0">
                  <c:v>počet zapsaných osob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vše_terc!$D$2:$AD$2</c:f>
              <c:strCache>
                <c:ptCount val="27"/>
                <c:pt idx="0">
                  <c:v>1999/2000</c:v>
                </c:pt>
                <c:pt idx="1">
                  <c:v>2000/01</c:v>
                </c:pt>
                <c:pt idx="2">
                  <c:v>2001/02</c:v>
                </c:pt>
                <c:pt idx="3">
                  <c:v>2002/03</c:v>
                </c:pt>
                <c:pt idx="4">
                  <c:v>2003/04</c:v>
                </c:pt>
                <c:pt idx="5">
                  <c:v>2004/05</c:v>
                </c:pt>
                <c:pt idx="6">
                  <c:v>2005/06</c:v>
                </c:pt>
                <c:pt idx="7">
                  <c:v>2006/07</c:v>
                </c:pt>
                <c:pt idx="8">
                  <c:v>2007/08</c:v>
                </c:pt>
                <c:pt idx="9">
                  <c:v>2008/09</c:v>
                </c:pt>
                <c:pt idx="10">
                  <c:v>2009/10</c:v>
                </c:pt>
                <c:pt idx="11">
                  <c:v>2010/11</c:v>
                </c:pt>
                <c:pt idx="12">
                  <c:v>2011/12</c:v>
                </c:pt>
                <c:pt idx="13">
                  <c:v>2012/13</c:v>
                </c:pt>
                <c:pt idx="14">
                  <c:v>2013/14</c:v>
                </c:pt>
                <c:pt idx="15">
                  <c:v>2014/15</c:v>
                </c:pt>
                <c:pt idx="16">
                  <c:v>2015/16</c:v>
                </c:pt>
                <c:pt idx="17">
                  <c:v>2016/17</c:v>
                </c:pt>
                <c:pt idx="18">
                  <c:v>2017/18</c:v>
                </c:pt>
                <c:pt idx="19">
                  <c:v>2018/19</c:v>
                </c:pt>
                <c:pt idx="20">
                  <c:v>2019/20</c:v>
                </c:pt>
                <c:pt idx="21">
                  <c:v>2020/21</c:v>
                </c:pt>
                <c:pt idx="22">
                  <c:v>2021/22</c:v>
                </c:pt>
                <c:pt idx="23">
                  <c:v>2022/23</c:v>
                </c:pt>
                <c:pt idx="24">
                  <c:v>2023/24</c:v>
                </c:pt>
                <c:pt idx="25">
                  <c:v>2024/25</c:v>
                </c:pt>
                <c:pt idx="26">
                  <c:v>2025/26</c:v>
                </c:pt>
              </c:strCache>
            </c:strRef>
          </c:cat>
          <c:val>
            <c:numRef>
              <c:f>vše_terc!$D$6:$AD$6</c:f>
              <c:numCache>
                <c:formatCode>#\ ##0.0</c:formatCode>
                <c:ptCount val="27"/>
                <c:pt idx="0">
                  <c:v>57.6</c:v>
                </c:pt>
                <c:pt idx="1">
                  <c:v>52.247999999999998</c:v>
                </c:pt>
                <c:pt idx="2">
                  <c:v>64.001000000000005</c:v>
                </c:pt>
                <c:pt idx="3">
                  <c:v>70.463999999999999</c:v>
                </c:pt>
                <c:pt idx="4">
                  <c:v>79.524000000000001</c:v>
                </c:pt>
                <c:pt idx="5">
                  <c:v>83.1</c:v>
                </c:pt>
                <c:pt idx="6">
                  <c:v>86.9</c:v>
                </c:pt>
                <c:pt idx="7">
                  <c:v>95.9</c:v>
                </c:pt>
                <c:pt idx="8">
                  <c:v>103.5</c:v>
                </c:pt>
                <c:pt idx="9">
                  <c:v>108.783</c:v>
                </c:pt>
                <c:pt idx="10">
                  <c:v>110.776</c:v>
                </c:pt>
                <c:pt idx="11">
                  <c:v>112.52</c:v>
                </c:pt>
                <c:pt idx="12">
                  <c:v>109.033</c:v>
                </c:pt>
                <c:pt idx="13">
                  <c:v>103.822</c:v>
                </c:pt>
                <c:pt idx="14">
                  <c:v>99.144999999999996</c:v>
                </c:pt>
                <c:pt idx="15">
                  <c:v>89.228999999999999</c:v>
                </c:pt>
                <c:pt idx="16">
                  <c:v>84.278000000000006</c:v>
                </c:pt>
                <c:pt idx="17">
                  <c:v>78.257000000000005</c:v>
                </c:pt>
                <c:pt idx="18">
                  <c:v>77.587000000000003</c:v>
                </c:pt>
                <c:pt idx="19">
                  <c:v>76.012</c:v>
                </c:pt>
                <c:pt idx="20">
                  <c:v>79.918999999999997</c:v>
                </c:pt>
                <c:pt idx="21">
                  <c:v>83.221999999999994</c:v>
                </c:pt>
                <c:pt idx="22">
                  <c:v>84.091999999999999</c:v>
                </c:pt>
                <c:pt idx="23">
                  <c:v>80.942999999999998</c:v>
                </c:pt>
                <c:pt idx="24">
                  <c:v>83.76</c:v>
                </c:pt>
                <c:pt idx="25">
                  <c:v>86.792000000000002</c:v>
                </c:pt>
                <c:pt idx="26">
                  <c:v>91.796000000000006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F7-42F8-B0F8-568FD14CE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428160"/>
        <c:axId val="59641792"/>
      </c:areaChart>
      <c:catAx>
        <c:axId val="102428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59641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964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10242816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6419882699847697E-2"/>
          <c:y val="0.92816370733028009"/>
          <c:w val="0.82592696283334954"/>
          <c:h val="6.321864494731854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19</xdr:row>
      <xdr:rowOff>57150</xdr:rowOff>
    </xdr:from>
    <xdr:to>
      <xdr:col>15</xdr:col>
      <xdr:colOff>57150</xdr:colOff>
      <xdr:row>25</xdr:row>
      <xdr:rowOff>76200</xdr:rowOff>
    </xdr:to>
    <xdr:graphicFrame macro="">
      <xdr:nvGraphicFramePr>
        <xdr:cNvPr id="15401" name="Graf 1">
          <a:extLst>
            <a:ext uri="{FF2B5EF4-FFF2-40B4-BE49-F238E27FC236}">
              <a16:creationId xmlns:a16="http://schemas.microsoft.com/office/drawing/2014/main" id="{00000000-0008-0000-0200-000029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114300</xdr:rowOff>
    </xdr:from>
    <xdr:to>
      <xdr:col>12</xdr:col>
      <xdr:colOff>600075</xdr:colOff>
      <xdr:row>55</xdr:row>
      <xdr:rowOff>38100</xdr:rowOff>
    </xdr:to>
    <xdr:graphicFrame macro="">
      <xdr:nvGraphicFramePr>
        <xdr:cNvPr id="1078" name="graf 1">
          <a:extLst>
            <a:ext uri="{FF2B5EF4-FFF2-40B4-BE49-F238E27FC236}">
              <a16:creationId xmlns:a16="http://schemas.microsoft.com/office/drawing/2014/main" id="{00000000-0008-0000-0400-00003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8"/>
  <sheetViews>
    <sheetView zoomScaleNormal="100" workbookViewId="0">
      <selection activeCell="B34" sqref="B34"/>
    </sheetView>
  </sheetViews>
  <sheetFormatPr defaultColWidth="9.140625" defaultRowHeight="12.75" x14ac:dyDescent="0.2"/>
  <cols>
    <col min="1" max="1" width="3.42578125" style="8" customWidth="1"/>
    <col min="2" max="2" width="114.42578125" style="8" customWidth="1"/>
    <col min="3" max="16384" width="9.140625" style="8"/>
  </cols>
  <sheetData>
    <row r="1" spans="1:2" x14ac:dyDescent="0.2">
      <c r="A1" s="52" t="s">
        <v>72</v>
      </c>
    </row>
    <row r="3" spans="1:2" ht="15" customHeight="1" x14ac:dyDescent="0.2">
      <c r="A3" s="8" t="str">
        <f>'1999 - 2025'!A1</f>
        <v>Počet podaných přihlášek, přihlášených, přijatých a zapsaných ke studiu na terciární úrovni vzdělávání (VŠ a VOŠ) v letech 1999/00–2025/26</v>
      </c>
    </row>
    <row r="4" spans="1:2" ht="15" customHeight="1" x14ac:dyDescent="0.2">
      <c r="B4" s="8" t="str">
        <f>'1999 - 2025'!A4</f>
        <v>Přehled za rok 1999/00</v>
      </c>
    </row>
    <row r="5" spans="1:2" ht="15" customHeight="1" x14ac:dyDescent="0.2">
      <c r="B5" s="8" t="str">
        <f>'1999 - 2025'!F4</f>
        <v>Přehled za rok 2000/01</v>
      </c>
    </row>
    <row r="6" spans="1:2" ht="15" customHeight="1" x14ac:dyDescent="0.2">
      <c r="B6" s="8" t="str">
        <f>'1999 - 2025'!A44</f>
        <v>Přehled za rok 2001/02</v>
      </c>
    </row>
    <row r="7" spans="1:2" ht="15" customHeight="1" x14ac:dyDescent="0.2">
      <c r="B7" s="8" t="str">
        <f>'1999 - 2025'!F44</f>
        <v>Přehled za rok 2002/03</v>
      </c>
    </row>
    <row r="8" spans="1:2" ht="15" customHeight="1" x14ac:dyDescent="0.2">
      <c r="B8" s="8" t="str">
        <f>'1999 - 2025'!A84</f>
        <v>Přehled za rok 2003/04</v>
      </c>
    </row>
    <row r="9" spans="1:2" ht="15" customHeight="1" x14ac:dyDescent="0.2">
      <c r="B9" s="8" t="str">
        <f>'1999 - 2025'!F84</f>
        <v>Přehled za rok 2004/05</v>
      </c>
    </row>
    <row r="10" spans="1:2" ht="15" customHeight="1" x14ac:dyDescent="0.2">
      <c r="B10" s="8" t="str">
        <f>'1999 - 2025'!A124</f>
        <v>Přehled za rok 2005/06</v>
      </c>
    </row>
    <row r="11" spans="1:2" ht="15" customHeight="1" x14ac:dyDescent="0.2">
      <c r="B11" s="8" t="str">
        <f>'1999 - 2025'!F124</f>
        <v>Přehled za rok 2006/07</v>
      </c>
    </row>
    <row r="12" spans="1:2" ht="15" customHeight="1" x14ac:dyDescent="0.2">
      <c r="B12" s="8" t="str">
        <f>'1999 - 2025'!A164</f>
        <v>Přehled za rok 2007/08</v>
      </c>
    </row>
    <row r="13" spans="1:2" ht="15" customHeight="1" x14ac:dyDescent="0.2">
      <c r="B13" s="8" t="str">
        <f>'1999 - 2025'!F164</f>
        <v>Přehled za rok 2008/09</v>
      </c>
    </row>
    <row r="14" spans="1:2" ht="15" customHeight="1" x14ac:dyDescent="0.2">
      <c r="B14" s="8" t="str">
        <f>'1999 - 2025'!A204</f>
        <v>Přehled za rok 2009/10</v>
      </c>
    </row>
    <row r="15" spans="1:2" ht="15" customHeight="1" x14ac:dyDescent="0.2">
      <c r="B15" s="8" t="str">
        <f>'1999 - 2025'!F204</f>
        <v>Přehled za rok 2010/11</v>
      </c>
    </row>
    <row r="16" spans="1:2" ht="15" customHeight="1" x14ac:dyDescent="0.2">
      <c r="B16" s="8" t="str">
        <f>'1999 - 2025'!A244</f>
        <v>Přehled za rok 2011/12</v>
      </c>
    </row>
    <row r="17" spans="1:2" ht="15" customHeight="1" x14ac:dyDescent="0.2">
      <c r="B17" s="8" t="str">
        <f>+'1999 - 2025'!F244</f>
        <v>Přehled za rok 2012/13</v>
      </c>
    </row>
    <row r="18" spans="1:2" ht="15" customHeight="1" x14ac:dyDescent="0.2">
      <c r="B18" s="8" t="str">
        <f>+'1999 - 2025'!A284</f>
        <v>Přehled za rok 2013/14</v>
      </c>
    </row>
    <row r="19" spans="1:2" ht="15" customHeight="1" x14ac:dyDescent="0.2">
      <c r="B19" s="8" t="str">
        <f>+'1999 - 2025'!F284</f>
        <v>Přehled za rok 2014/15</v>
      </c>
    </row>
    <row r="20" spans="1:2" ht="15" customHeight="1" x14ac:dyDescent="0.2">
      <c r="B20" s="8" t="str">
        <f>+'1999 - 2025'!A324</f>
        <v>Přehled za rok 2015/16</v>
      </c>
    </row>
    <row r="21" spans="1:2" ht="15" customHeight="1" x14ac:dyDescent="0.2">
      <c r="B21" s="8" t="str">
        <f>+'1999 - 2025'!F324</f>
        <v>Přehled za rok 2016/17</v>
      </c>
    </row>
    <row r="22" spans="1:2" ht="15" customHeight="1" x14ac:dyDescent="0.2">
      <c r="B22" s="8" t="str">
        <f>+'1999 - 2025'!A364</f>
        <v>Přehled za rok 2017/18</v>
      </c>
    </row>
    <row r="23" spans="1:2" ht="15" customHeight="1" x14ac:dyDescent="0.2">
      <c r="B23" s="8" t="str">
        <f>+'1999 - 2025'!F364</f>
        <v>Přehled za rok 2018/19</v>
      </c>
    </row>
    <row r="24" spans="1:2" ht="15" customHeight="1" x14ac:dyDescent="0.2">
      <c r="B24" s="8" t="str">
        <f>+'1999 - 2025'!A404</f>
        <v>Přehled za rok 2019/20</v>
      </c>
    </row>
    <row r="25" spans="1:2" ht="15" customHeight="1" x14ac:dyDescent="0.2">
      <c r="B25" s="8" t="str">
        <f>+'1999 - 2025'!F404</f>
        <v>Přehled za rok 2020/21</v>
      </c>
    </row>
    <row r="26" spans="1:2" ht="15" customHeight="1" x14ac:dyDescent="0.2">
      <c r="B26" s="8" t="str">
        <f>+'1999 - 2025'!A444</f>
        <v>Přehled za rok 2021/22</v>
      </c>
    </row>
    <row r="27" spans="1:2" ht="15" customHeight="1" x14ac:dyDescent="0.2">
      <c r="B27" s="8" t="str">
        <f>+'1999 - 2025'!F444</f>
        <v>Přehled za rok 2022/23</v>
      </c>
    </row>
    <row r="28" spans="1:2" ht="15" customHeight="1" x14ac:dyDescent="0.2">
      <c r="B28" s="8" t="str">
        <f>+'1999 - 2025'!A484</f>
        <v>Přehled za rok 2023/24</v>
      </c>
    </row>
    <row r="29" spans="1:2" ht="15" customHeight="1" x14ac:dyDescent="0.2">
      <c r="B29" s="8" t="str">
        <f>+'1999 - 2025'!F484</f>
        <v>Přehled za rok 2024/25</v>
      </c>
    </row>
    <row r="30" spans="1:2" ht="15" customHeight="1" x14ac:dyDescent="0.2">
      <c r="B30" s="8" t="str">
        <f>+'1999 - 2025'!A524</f>
        <v>Přehled za rok 2025/26</v>
      </c>
    </row>
    <row r="31" spans="1:2" ht="26.25" customHeight="1" x14ac:dyDescent="0.2">
      <c r="A31" s="427" t="str">
        <f>+CONCATENATE('čerství absolventi'!A1," ",'čerství absolventi'!A2)</f>
        <v>Podíl uchazečů, kteří se hlásí na vysokou či vyšší odbornou školu bezprostředně po ukončení střední školy, na celkovém počtu absolventů maturitních oborů středních škol denní formy vzdělávání v letech 1999/2000-2025/26</v>
      </c>
      <c r="B31" s="427"/>
    </row>
    <row r="32" spans="1:2" ht="15" customHeight="1" x14ac:dyDescent="0.2"/>
    <row r="33" spans="1:2" ht="15" customHeight="1" x14ac:dyDescent="0.2">
      <c r="A33" s="8" t="str">
        <f>'vše _ kam'!A1</f>
        <v>Uchazeči o studium na VŠ a VOŠ v letech 1999/00–2025/26</v>
      </c>
    </row>
    <row r="34" spans="1:2" ht="15" customHeight="1" x14ac:dyDescent="0.2">
      <c r="B34" s="8" t="str">
        <f>'vše _ kam'!A2</f>
        <v>Počet přihlášených, přijatých a zapsaných ke studiu na terciární úrovni vzdělávání (VŠ a VOŠ) v letech 1999/00–2025/26</v>
      </c>
    </row>
    <row r="35" spans="1:2" ht="15" customHeight="1" x14ac:dyDescent="0.2">
      <c r="B35" s="8" t="str">
        <f>'vše _ kam'!A25</f>
        <v>Počet přihlášených, přijatých a zapsaných ke studiu na terciární úrovni vzdělávání (VŠ a VOŠ) v letech 1999/00–2025/26 (v %)</v>
      </c>
    </row>
    <row r="36" spans="1:2" ht="15" customHeight="1" x14ac:dyDescent="0.2"/>
    <row r="37" spans="1:2" ht="15" customHeight="1" x14ac:dyDescent="0.2">
      <c r="B37" s="8" t="str">
        <f>vše_terc!$A$1</f>
        <v>Počet podaných přihlášek, přihlášených, přijatých a zapsaných ke studiu na terciární úrovni vzdělávání (VŠ a VOŠ) v letech 1999/00–2025/26 (v tis.)</v>
      </c>
    </row>
    <row r="38" spans="1:2" ht="15" customHeight="1" x14ac:dyDescent="0.2">
      <c r="B38" s="8" t="str">
        <f>vše_terc!$A$10</f>
        <v>Počet přihlášených a zapsaných ve vztahu k populaci 18/19letých a k počtu maturantů v denní formě vzdělávání v letech 1999/00–2025/26 (v tis.)</v>
      </c>
    </row>
    <row r="39" spans="1:2" ht="15" customHeight="1" x14ac:dyDescent="0.2">
      <c r="B39" s="8" t="str">
        <f>vše_terc!$A$22</f>
        <v>Počet přihlášených a zapsaných do denního/prezenčního studia ve vztahu k populaci 18/19letých a k počtu maturantů v denní formě vzdělávání v letech 1999/00–2025/26 (v tis.)</v>
      </c>
    </row>
    <row r="40" spans="1:2" ht="15" customHeight="1" x14ac:dyDescent="0.2">
      <c r="B40" s="8" t="str">
        <f>vše_terc!$A$34</f>
        <v>Počet podaných přihlášek, přihlášených, přijatých a zapsaných ke studiu na terciární úrovni vzdělávání 1999/00–2025/26 (v tis.)</v>
      </c>
    </row>
    <row r="41" spans="1:2" ht="15" customHeight="1" x14ac:dyDescent="0.2"/>
    <row r="42" spans="1:2" ht="15" customHeight="1" x14ac:dyDescent="0.2">
      <c r="A42" s="8" t="str">
        <f>'vše _ druh studia '!A1</f>
        <v>Základní přehled o přijímacím řízení na vysoké a vyšší odborné školy podle druhu a formy studia</v>
      </c>
    </row>
    <row r="43" spans="1:2" ht="15" customHeight="1" x14ac:dyDescent="0.2">
      <c r="B43" s="8" t="str">
        <f>'vše _ druh studia '!$A$2</f>
        <v>Počet podaných přihlášek, přihlášených, přijatých a zapsaných ke studiu na terciární úrovni vzdělávání (VŠ a VOŠ) v letech 1999/00–2025/26</v>
      </c>
    </row>
    <row r="44" spans="1:2" ht="15" customHeight="1" x14ac:dyDescent="0.2"/>
    <row r="45" spans="1:2" ht="15" customHeight="1" x14ac:dyDescent="0.2">
      <c r="A45" s="8" t="str">
        <f>'vše _ věk x dfst '!A1</f>
        <v>Struktura přihlášených, přijatých a zapsaných na VŠ  a VOŠ podle formy studia a věku v letech 1999/00–2025/2026</v>
      </c>
    </row>
    <row r="86" spans="1:1" x14ac:dyDescent="0.2">
      <c r="A86" s="8" t="s">
        <v>62</v>
      </c>
    </row>
    <row r="87" spans="1:1" x14ac:dyDescent="0.2">
      <c r="A87" s="8" t="s">
        <v>63</v>
      </c>
    </row>
    <row r="88" spans="1:1" x14ac:dyDescent="0.2">
      <c r="A88" s="8" t="s">
        <v>64</v>
      </c>
    </row>
  </sheetData>
  <mergeCells count="1">
    <mergeCell ref="A31:B31"/>
  </mergeCells>
  <phoneticPr fontId="0" type="noConversion"/>
  <pageMargins left="0.78740157480314965" right="0.59055118110236227" top="0.78740157480314965" bottom="0.59055118110236227" header="0.19685039370078741" footer="0.19685039370078741"/>
  <pageSetup paperSize="9" scale="75" orientation="portrait" r:id="rId1"/>
  <headerFooter alignWithMargins="0">
    <oddHeader>&amp;R&amp;"Arial Narrow,Obyčejné"&amp;8Ústav pro informace ve vzdělávání
&amp;"Arial Narrow,Tučné"PŘIHLÁŠENÍ A PŘIJATÍ  NA VŠ A VOŠ &amp;"Arial Narrow,Obyčejné"(podzim 2011)
Část VŠ a VOŠ
jen pro vnitřní potřebu MŠMT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</sheetPr>
  <dimension ref="A1:M561"/>
  <sheetViews>
    <sheetView zoomScale="80" zoomScaleNormal="80" zoomScaleSheetLayoutView="75" workbookViewId="0">
      <selection activeCell="A2" sqref="A2"/>
    </sheetView>
  </sheetViews>
  <sheetFormatPr defaultColWidth="9.140625" defaultRowHeight="12.75" x14ac:dyDescent="0.2"/>
  <cols>
    <col min="1" max="1" width="43.42578125" style="1" customWidth="1"/>
    <col min="2" max="3" width="8.5703125" style="1" customWidth="1"/>
    <col min="4" max="4" width="8" style="1" customWidth="1"/>
    <col min="5" max="5" width="5.42578125" style="1" customWidth="1"/>
    <col min="6" max="6" width="43.42578125" style="1" customWidth="1"/>
    <col min="7" max="8" width="8.5703125" style="1" customWidth="1"/>
    <col min="9" max="9" width="8" style="1" customWidth="1"/>
    <col min="10" max="10" width="7.140625" style="1" bestFit="1" customWidth="1"/>
    <col min="11" max="11" width="14.140625" style="1" customWidth="1"/>
    <col min="12" max="12" width="9.85546875" style="1" bestFit="1" customWidth="1"/>
    <col min="13" max="16384" width="9.140625" style="1"/>
  </cols>
  <sheetData>
    <row r="1" spans="1:12" ht="20.25" customHeight="1" x14ac:dyDescent="0.3">
      <c r="A1" s="245" t="s">
        <v>241</v>
      </c>
      <c r="B1" s="194"/>
      <c r="C1" s="194"/>
      <c r="D1" s="194"/>
      <c r="E1" s="194"/>
      <c r="F1" s="194"/>
    </row>
    <row r="2" spans="1:12" x14ac:dyDescent="0.2">
      <c r="A2" s="3"/>
      <c r="F2" s="3"/>
    </row>
    <row r="3" spans="1:12" x14ac:dyDescent="0.2">
      <c r="A3" s="3" t="s">
        <v>33</v>
      </c>
      <c r="F3" s="3" t="s">
        <v>33</v>
      </c>
      <c r="K3" s="3"/>
    </row>
    <row r="4" spans="1:12" x14ac:dyDescent="0.2">
      <c r="A4" s="3" t="s">
        <v>83</v>
      </c>
      <c r="F4" s="3" t="s">
        <v>84</v>
      </c>
      <c r="K4" s="3"/>
    </row>
    <row r="5" spans="1:12" x14ac:dyDescent="0.2">
      <c r="A5" s="3"/>
      <c r="F5" s="3"/>
      <c r="K5" s="3"/>
    </row>
    <row r="6" spans="1:12" ht="13.5" thickBot="1" x14ac:dyDescent="0.25">
      <c r="A6" s="3" t="s">
        <v>0</v>
      </c>
      <c r="F6" s="3" t="s">
        <v>0</v>
      </c>
      <c r="K6" s="3"/>
    </row>
    <row r="7" spans="1:12" ht="14.25" thickTop="1" thickBot="1" x14ac:dyDescent="0.25">
      <c r="A7" s="143"/>
      <c r="B7" s="153" t="s">
        <v>1</v>
      </c>
      <c r="C7" s="145" t="s">
        <v>2</v>
      </c>
      <c r="D7" s="146" t="s">
        <v>3</v>
      </c>
      <c r="E7" s="4"/>
      <c r="F7" s="143"/>
      <c r="G7" s="144" t="s">
        <v>1</v>
      </c>
      <c r="H7" s="145" t="s">
        <v>2</v>
      </c>
      <c r="I7" s="146" t="s">
        <v>3</v>
      </c>
      <c r="J7" s="5"/>
      <c r="K7" s="5"/>
      <c r="L7" s="5"/>
    </row>
    <row r="8" spans="1:12" ht="13.5" thickTop="1" x14ac:dyDescent="0.2">
      <c r="A8" s="147" t="s">
        <v>76</v>
      </c>
      <c r="B8" s="155">
        <v>233819</v>
      </c>
      <c r="C8" s="149">
        <v>35902</v>
      </c>
      <c r="D8" s="150">
        <f>B8+C8</f>
        <v>269721</v>
      </c>
      <c r="E8" s="4"/>
      <c r="F8" s="147" t="s">
        <v>76</v>
      </c>
      <c r="G8" s="148">
        <v>208173</v>
      </c>
      <c r="H8" s="149">
        <v>21220</v>
      </c>
      <c r="I8" s="150">
        <v>229393</v>
      </c>
      <c r="J8" s="5"/>
      <c r="K8" s="5"/>
      <c r="L8" s="5"/>
    </row>
    <row r="9" spans="1:12" x14ac:dyDescent="0.2">
      <c r="A9" s="128" t="s">
        <v>37</v>
      </c>
      <c r="B9" s="156">
        <v>136311</v>
      </c>
      <c r="C9" s="130">
        <v>27116</v>
      </c>
      <c r="D9" s="131">
        <v>163427</v>
      </c>
      <c r="E9" s="4"/>
      <c r="F9" s="128" t="s">
        <v>37</v>
      </c>
      <c r="G9" s="129">
        <v>61516</v>
      </c>
      <c r="H9" s="130">
        <v>8102</v>
      </c>
      <c r="I9" s="131">
        <v>69618</v>
      </c>
      <c r="J9" s="5"/>
      <c r="K9" s="5"/>
      <c r="L9" s="5"/>
    </row>
    <row r="10" spans="1:12" ht="15" x14ac:dyDescent="0.2">
      <c r="A10" s="132" t="s">
        <v>80</v>
      </c>
      <c r="B10" s="157">
        <v>66337</v>
      </c>
      <c r="C10" s="134">
        <v>16940</v>
      </c>
      <c r="D10" s="135">
        <v>83277</v>
      </c>
      <c r="E10" s="4"/>
      <c r="F10" s="132" t="s">
        <v>80</v>
      </c>
      <c r="G10" s="133">
        <v>61049</v>
      </c>
      <c r="H10" s="134">
        <v>11286</v>
      </c>
      <c r="I10" s="135">
        <v>72335</v>
      </c>
      <c r="J10" s="5"/>
      <c r="K10" s="5"/>
      <c r="L10" s="5"/>
    </row>
    <row r="11" spans="1:12" x14ac:dyDescent="0.2">
      <c r="A11" s="128" t="s">
        <v>37</v>
      </c>
      <c r="B11" s="264">
        <v>40271</v>
      </c>
      <c r="C11" s="130">
        <v>12054</v>
      </c>
      <c r="D11" s="131">
        <v>52325</v>
      </c>
      <c r="E11" s="4"/>
      <c r="F11" s="128" t="s">
        <v>37</v>
      </c>
      <c r="G11" s="129">
        <v>21462</v>
      </c>
      <c r="H11" s="130">
        <v>4023</v>
      </c>
      <c r="I11" s="131">
        <v>25485</v>
      </c>
      <c r="J11" s="5"/>
      <c r="K11" s="5"/>
      <c r="L11" s="5"/>
    </row>
    <row r="12" spans="1:12" ht="15" x14ac:dyDescent="0.2">
      <c r="A12" s="132" t="s">
        <v>81</v>
      </c>
      <c r="B12" s="157">
        <v>47425</v>
      </c>
      <c r="C12" s="134">
        <v>13705</v>
      </c>
      <c r="D12" s="135">
        <v>61130</v>
      </c>
      <c r="E12" s="4"/>
      <c r="F12" s="132" t="s">
        <v>81</v>
      </c>
      <c r="G12" s="133">
        <v>47091</v>
      </c>
      <c r="H12" s="134">
        <v>8873</v>
      </c>
      <c r="I12" s="135">
        <v>55964</v>
      </c>
      <c r="J12" s="5"/>
      <c r="K12" s="5"/>
      <c r="L12" s="5"/>
    </row>
    <row r="13" spans="1:12" x14ac:dyDescent="0.2">
      <c r="A13" s="128" t="s">
        <v>37</v>
      </c>
      <c r="B13" s="156">
        <v>26059</v>
      </c>
      <c r="C13" s="130">
        <v>9628</v>
      </c>
      <c r="D13" s="131">
        <v>35687</v>
      </c>
      <c r="E13" s="4"/>
      <c r="F13" s="128" t="s">
        <v>37</v>
      </c>
      <c r="G13" s="129">
        <v>13664</v>
      </c>
      <c r="H13" s="130">
        <v>3099</v>
      </c>
      <c r="I13" s="131">
        <v>16763</v>
      </c>
      <c r="J13" s="5"/>
      <c r="K13" s="5"/>
      <c r="L13" s="5"/>
    </row>
    <row r="14" spans="1:12" x14ac:dyDescent="0.2">
      <c r="A14" s="132" t="s">
        <v>56</v>
      </c>
      <c r="B14" s="157">
        <v>185636</v>
      </c>
      <c r="C14" s="134">
        <v>29549</v>
      </c>
      <c r="D14" s="135">
        <v>215185</v>
      </c>
      <c r="E14" s="4"/>
      <c r="F14" s="132" t="s">
        <v>56</v>
      </c>
      <c r="G14" s="133">
        <v>165603</v>
      </c>
      <c r="H14" s="134">
        <v>16853</v>
      </c>
      <c r="I14" s="135">
        <v>182456</v>
      </c>
      <c r="J14" s="5"/>
      <c r="K14" s="5"/>
      <c r="L14" s="5"/>
    </row>
    <row r="15" spans="1:12" ht="13.5" thickBot="1" x14ac:dyDescent="0.25">
      <c r="A15" s="136" t="s">
        <v>37</v>
      </c>
      <c r="B15" s="158">
        <v>108820</v>
      </c>
      <c r="C15" s="138">
        <v>22162</v>
      </c>
      <c r="D15" s="139">
        <v>130982</v>
      </c>
      <c r="E15" s="4"/>
      <c r="F15" s="136" t="s">
        <v>37</v>
      </c>
      <c r="G15" s="137">
        <v>49385</v>
      </c>
      <c r="H15" s="138">
        <v>6309</v>
      </c>
      <c r="I15" s="139">
        <v>55694</v>
      </c>
      <c r="J15" s="5"/>
      <c r="K15" s="5"/>
      <c r="L15" s="5"/>
    </row>
    <row r="16" spans="1:12" ht="13.5" thickTop="1" x14ac:dyDescent="0.2">
      <c r="A16" s="284"/>
      <c r="B16" s="263"/>
      <c r="C16" s="263"/>
      <c r="D16" s="263"/>
      <c r="E16" s="4"/>
      <c r="F16" s="284"/>
      <c r="G16" s="263"/>
      <c r="H16" s="263"/>
      <c r="I16" s="263"/>
      <c r="J16" s="5"/>
      <c r="K16" s="5"/>
      <c r="L16" s="5"/>
    </row>
    <row r="17" spans="1:12" ht="13.5" thickBot="1" x14ac:dyDescent="0.25">
      <c r="A17" s="3"/>
      <c r="B17" s="2"/>
      <c r="C17" s="2"/>
      <c r="D17" s="2"/>
      <c r="F17" s="3"/>
      <c r="G17" s="2"/>
      <c r="H17" s="2"/>
      <c r="I17" s="2"/>
      <c r="K17" s="5"/>
      <c r="L17" s="5"/>
    </row>
    <row r="18" spans="1:12" ht="14.25" thickTop="1" thickBot="1" x14ac:dyDescent="0.25">
      <c r="A18" s="143"/>
      <c r="B18" s="153" t="s">
        <v>1</v>
      </c>
      <c r="C18" s="145" t="s">
        <v>2</v>
      </c>
      <c r="D18" s="146" t="s">
        <v>3</v>
      </c>
      <c r="E18" s="5"/>
      <c r="F18" s="143"/>
      <c r="G18" s="144" t="s">
        <v>1</v>
      </c>
      <c r="H18" s="145" t="s">
        <v>2</v>
      </c>
      <c r="I18" s="146" t="s">
        <v>3</v>
      </c>
      <c r="J18" s="5"/>
      <c r="K18" s="5"/>
      <c r="L18" s="5"/>
    </row>
    <row r="19" spans="1:12" ht="13.5" thickTop="1" x14ac:dyDescent="0.2">
      <c r="A19" s="147" t="s">
        <v>4</v>
      </c>
      <c r="B19" s="155">
        <v>105437</v>
      </c>
      <c r="C19" s="149">
        <v>24551</v>
      </c>
      <c r="D19" s="150">
        <v>116644</v>
      </c>
      <c r="E19" s="5"/>
      <c r="F19" s="147" t="s">
        <v>4</v>
      </c>
      <c r="G19" s="148">
        <v>103485</v>
      </c>
      <c r="H19" s="149">
        <v>15406</v>
      </c>
      <c r="I19" s="150">
        <v>110486</v>
      </c>
      <c r="J19" s="6"/>
      <c r="K19" s="5"/>
      <c r="L19" s="5"/>
    </row>
    <row r="20" spans="1:12" x14ac:dyDescent="0.2">
      <c r="A20" s="128" t="s">
        <v>37</v>
      </c>
      <c r="B20" s="156">
        <v>49617</v>
      </c>
      <c r="C20" s="130">
        <v>18449</v>
      </c>
      <c r="D20" s="131">
        <v>57212</v>
      </c>
      <c r="E20" s="5"/>
      <c r="F20" s="128" t="s">
        <v>37</v>
      </c>
      <c r="G20" s="129">
        <v>20338</v>
      </c>
      <c r="H20" s="130">
        <v>5978</v>
      </c>
      <c r="I20" s="131">
        <v>22971</v>
      </c>
      <c r="J20" s="6"/>
      <c r="K20" s="5"/>
      <c r="L20" s="5"/>
    </row>
    <row r="21" spans="1:12" x14ac:dyDescent="0.2">
      <c r="A21" s="132" t="s">
        <v>5</v>
      </c>
      <c r="B21" s="157">
        <v>47405</v>
      </c>
      <c r="C21" s="134">
        <v>15398</v>
      </c>
      <c r="D21" s="135">
        <v>52137</v>
      </c>
      <c r="E21" s="5"/>
      <c r="F21" s="132" t="s">
        <v>5</v>
      </c>
      <c r="G21" s="133">
        <v>45214</v>
      </c>
      <c r="H21" s="134">
        <v>10446</v>
      </c>
      <c r="I21" s="135">
        <v>54456</v>
      </c>
      <c r="J21" s="6"/>
      <c r="K21" s="5"/>
      <c r="L21" s="5"/>
    </row>
    <row r="22" spans="1:12" x14ac:dyDescent="0.2">
      <c r="A22" s="128" t="s">
        <v>37</v>
      </c>
      <c r="B22" s="156">
        <v>25460</v>
      </c>
      <c r="C22" s="130">
        <v>10944</v>
      </c>
      <c r="D22" s="131">
        <v>28229</v>
      </c>
      <c r="E22" s="5"/>
      <c r="F22" s="128" t="s">
        <v>37</v>
      </c>
      <c r="G22" s="129">
        <v>12374</v>
      </c>
      <c r="H22" s="130">
        <v>3732</v>
      </c>
      <c r="I22" s="131">
        <v>15578</v>
      </c>
      <c r="J22" s="6"/>
      <c r="K22" s="5"/>
      <c r="L22" s="5"/>
    </row>
    <row r="23" spans="1:12" x14ac:dyDescent="0.2">
      <c r="A23" s="132" t="s">
        <v>6</v>
      </c>
      <c r="B23" s="157">
        <v>44554</v>
      </c>
      <c r="C23" s="134">
        <v>13456</v>
      </c>
      <c r="D23" s="135">
        <v>48512</v>
      </c>
      <c r="E23" s="5"/>
      <c r="F23" s="132" t="s">
        <v>6</v>
      </c>
      <c r="G23" s="133">
        <v>43713</v>
      </c>
      <c r="H23" s="134">
        <v>8797</v>
      </c>
      <c r="I23" s="135">
        <v>52248</v>
      </c>
      <c r="J23" s="6"/>
      <c r="K23" s="5"/>
      <c r="L23" s="5"/>
    </row>
    <row r="24" spans="1:12" x14ac:dyDescent="0.2">
      <c r="A24" s="128" t="s">
        <v>37</v>
      </c>
      <c r="B24" s="156">
        <v>24054</v>
      </c>
      <c r="C24" s="130">
        <v>9452</v>
      </c>
      <c r="D24" s="131">
        <v>25788</v>
      </c>
      <c r="E24" s="5"/>
      <c r="F24" s="128" t="s">
        <v>37</v>
      </c>
      <c r="G24" s="129">
        <v>12009</v>
      </c>
      <c r="H24" s="130">
        <v>3073</v>
      </c>
      <c r="I24" s="131">
        <v>14984</v>
      </c>
      <c r="J24" s="6"/>
      <c r="K24" s="5"/>
      <c r="L24" s="5"/>
    </row>
    <row r="25" spans="1:12" x14ac:dyDescent="0.2">
      <c r="A25" s="132" t="s">
        <v>7</v>
      </c>
      <c r="B25" s="157">
        <v>94142</v>
      </c>
      <c r="C25" s="134">
        <v>21322</v>
      </c>
      <c r="D25" s="135">
        <v>104542</v>
      </c>
      <c r="E25" s="5"/>
      <c r="F25" s="132" t="s">
        <v>7</v>
      </c>
      <c r="G25" s="133">
        <v>90800</v>
      </c>
      <c r="H25" s="134">
        <v>13598</v>
      </c>
      <c r="I25" s="135">
        <v>97624</v>
      </c>
      <c r="J25" s="6"/>
      <c r="K25" s="5"/>
      <c r="L25" s="5"/>
    </row>
    <row r="26" spans="1:12" ht="13.5" thickBot="1" x14ac:dyDescent="0.25">
      <c r="A26" s="136" t="s">
        <v>37</v>
      </c>
      <c r="B26" s="158">
        <v>46008</v>
      </c>
      <c r="C26" s="138">
        <v>19602</v>
      </c>
      <c r="D26" s="139">
        <v>54852</v>
      </c>
      <c r="E26" s="5"/>
      <c r="F26" s="136" t="s">
        <v>37</v>
      </c>
      <c r="G26" s="137">
        <v>18975</v>
      </c>
      <c r="H26" s="138">
        <v>5171</v>
      </c>
      <c r="I26" s="139">
        <v>21462</v>
      </c>
      <c r="J26" s="6"/>
      <c r="K26" s="5"/>
      <c r="L26" s="5"/>
    </row>
    <row r="27" spans="1:12" ht="13.5" thickTop="1" x14ac:dyDescent="0.2">
      <c r="A27" s="3"/>
      <c r="B27" s="2"/>
      <c r="C27" s="2"/>
      <c r="D27" s="2"/>
      <c r="F27" s="3"/>
      <c r="G27" s="2"/>
      <c r="H27" s="2"/>
      <c r="I27" s="2"/>
      <c r="K27" s="5"/>
      <c r="L27" s="5"/>
    </row>
    <row r="28" spans="1:12" ht="13.5" thickBot="1" x14ac:dyDescent="0.25">
      <c r="A28" s="3"/>
      <c r="B28" s="2"/>
      <c r="C28" s="2"/>
      <c r="D28" s="2"/>
      <c r="E28" s="2"/>
      <c r="F28" s="3"/>
      <c r="G28" s="2"/>
      <c r="H28" s="2"/>
      <c r="I28" s="2"/>
      <c r="K28" s="5"/>
      <c r="L28" s="5"/>
    </row>
    <row r="29" spans="1:12" ht="27" thickTop="1" thickBot="1" x14ac:dyDescent="0.25">
      <c r="A29" s="143"/>
      <c r="B29" s="154" t="s">
        <v>8</v>
      </c>
      <c r="C29" s="145" t="s">
        <v>9</v>
      </c>
      <c r="D29" s="146" t="s">
        <v>10</v>
      </c>
      <c r="E29" s="5"/>
      <c r="F29" s="143"/>
      <c r="G29" s="151" t="s">
        <v>8</v>
      </c>
      <c r="H29" s="145" t="s">
        <v>9</v>
      </c>
      <c r="I29" s="146" t="s">
        <v>10</v>
      </c>
      <c r="J29" s="5"/>
      <c r="K29" s="5"/>
      <c r="L29" s="5"/>
    </row>
    <row r="30" spans="1:12" ht="13.5" thickTop="1" x14ac:dyDescent="0.2">
      <c r="A30" s="147" t="s">
        <v>4</v>
      </c>
      <c r="B30" s="155">
        <v>13344</v>
      </c>
      <c r="C30" s="149">
        <v>92093</v>
      </c>
      <c r="D30" s="150">
        <v>11207</v>
      </c>
      <c r="E30" s="5"/>
      <c r="F30" s="147" t="s">
        <v>4</v>
      </c>
      <c r="G30" s="152">
        <v>8405</v>
      </c>
      <c r="H30" s="149">
        <v>95080</v>
      </c>
      <c r="I30" s="150">
        <v>7001</v>
      </c>
      <c r="J30" s="5"/>
      <c r="K30" s="5"/>
      <c r="L30" s="5"/>
    </row>
    <row r="31" spans="1:12" x14ac:dyDescent="0.2">
      <c r="A31" s="128" t="s">
        <v>37</v>
      </c>
      <c r="B31" s="156">
        <v>10854</v>
      </c>
      <c r="C31" s="130">
        <v>38763</v>
      </c>
      <c r="D31" s="131">
        <v>7595</v>
      </c>
      <c r="E31" s="5"/>
      <c r="F31" s="128" t="s">
        <v>37</v>
      </c>
      <c r="G31" s="140">
        <v>3345</v>
      </c>
      <c r="H31" s="130">
        <v>16993</v>
      </c>
      <c r="I31" s="131">
        <v>2633</v>
      </c>
      <c r="J31" s="5"/>
      <c r="K31" s="5"/>
      <c r="L31" s="5"/>
    </row>
    <row r="32" spans="1:12" x14ac:dyDescent="0.2">
      <c r="A32" s="132" t="s">
        <v>5</v>
      </c>
      <c r="B32" s="157">
        <v>10666</v>
      </c>
      <c r="C32" s="134">
        <v>36739</v>
      </c>
      <c r="D32" s="135">
        <v>4732</v>
      </c>
      <c r="E32" s="5"/>
      <c r="F32" s="132" t="s">
        <v>5</v>
      </c>
      <c r="G32" s="141">
        <v>1204</v>
      </c>
      <c r="H32" s="134">
        <v>44010</v>
      </c>
      <c r="I32" s="135">
        <v>9242</v>
      </c>
      <c r="J32" s="5"/>
      <c r="K32" s="5"/>
      <c r="L32" s="5"/>
    </row>
    <row r="33" spans="1:12" x14ac:dyDescent="0.2">
      <c r="A33" s="128" t="s">
        <v>37</v>
      </c>
      <c r="B33" s="156">
        <v>8175</v>
      </c>
      <c r="C33" s="130">
        <v>17285</v>
      </c>
      <c r="D33" s="131">
        <v>2769</v>
      </c>
      <c r="E33" s="5"/>
      <c r="F33" s="128" t="s">
        <v>37</v>
      </c>
      <c r="G33" s="140">
        <v>528</v>
      </c>
      <c r="H33" s="130">
        <v>11846</v>
      </c>
      <c r="I33" s="131">
        <v>3204</v>
      </c>
      <c r="J33" s="5"/>
      <c r="K33" s="5"/>
      <c r="L33" s="5"/>
    </row>
    <row r="34" spans="1:12" x14ac:dyDescent="0.2">
      <c r="A34" s="132" t="s">
        <v>6</v>
      </c>
      <c r="B34" s="157">
        <v>9498</v>
      </c>
      <c r="C34" s="134">
        <v>35056</v>
      </c>
      <c r="D34" s="135">
        <v>3958</v>
      </c>
      <c r="E34" s="5"/>
      <c r="F34" s="132" t="s">
        <v>6</v>
      </c>
      <c r="G34" s="141">
        <v>262</v>
      </c>
      <c r="H34" s="134">
        <v>43451</v>
      </c>
      <c r="I34" s="135">
        <v>8535</v>
      </c>
      <c r="J34" s="5"/>
      <c r="K34" s="5"/>
      <c r="L34" s="5"/>
    </row>
    <row r="35" spans="1:12" x14ac:dyDescent="0.2">
      <c r="A35" s="128" t="s">
        <v>37</v>
      </c>
      <c r="B35" s="156">
        <v>7718</v>
      </c>
      <c r="C35" s="130">
        <v>16336</v>
      </c>
      <c r="D35" s="131">
        <v>1734</v>
      </c>
      <c r="E35" s="5"/>
      <c r="F35" s="128" t="s">
        <v>37</v>
      </c>
      <c r="G35" s="140">
        <v>98</v>
      </c>
      <c r="H35" s="130">
        <v>11911</v>
      </c>
      <c r="I35" s="131">
        <v>2975</v>
      </c>
      <c r="J35" s="5"/>
      <c r="K35" s="5"/>
      <c r="L35" s="5"/>
    </row>
    <row r="36" spans="1:12" x14ac:dyDescent="0.2">
      <c r="A36" s="132" t="s">
        <v>7</v>
      </c>
      <c r="B36" s="157">
        <v>10922</v>
      </c>
      <c r="C36" s="134">
        <v>83220</v>
      </c>
      <c r="D36" s="135">
        <f>D25-B36-C36</f>
        <v>10400</v>
      </c>
      <c r="E36" s="5"/>
      <c r="F36" s="132" t="s">
        <v>7</v>
      </c>
      <c r="G36" s="141">
        <v>6774</v>
      </c>
      <c r="H36" s="134">
        <v>84026</v>
      </c>
      <c r="I36" s="135">
        <v>6824</v>
      </c>
      <c r="J36" s="5"/>
      <c r="K36" s="5"/>
      <c r="L36" s="5"/>
    </row>
    <row r="37" spans="1:12" ht="13.5" thickBot="1" x14ac:dyDescent="0.25">
      <c r="A37" s="136" t="s">
        <v>37</v>
      </c>
      <c r="B37" s="158">
        <v>10758</v>
      </c>
      <c r="C37" s="138">
        <v>35250</v>
      </c>
      <c r="D37" s="139">
        <f>D26-B37-C37</f>
        <v>8844</v>
      </c>
      <c r="E37" s="5"/>
      <c r="F37" s="136" t="s">
        <v>37</v>
      </c>
      <c r="G37" s="142">
        <v>2684</v>
      </c>
      <c r="H37" s="138">
        <v>16291</v>
      </c>
      <c r="I37" s="139">
        <v>2487</v>
      </c>
      <c r="J37" s="5"/>
      <c r="K37" s="5"/>
      <c r="L37" s="5"/>
    </row>
    <row r="38" spans="1:12" ht="13.5" thickTop="1" x14ac:dyDescent="0.2">
      <c r="A38" s="284"/>
      <c r="B38" s="263"/>
      <c r="C38" s="263"/>
      <c r="D38" s="263"/>
      <c r="E38" s="5"/>
      <c r="F38" s="284"/>
      <c r="G38" s="263"/>
      <c r="H38" s="263"/>
      <c r="I38" s="263"/>
      <c r="J38" s="5"/>
      <c r="K38" s="284"/>
      <c r="L38" s="263"/>
    </row>
    <row r="39" spans="1:12" x14ac:dyDescent="0.2">
      <c r="A39" s="1" t="s">
        <v>97</v>
      </c>
      <c r="B39" s="263"/>
      <c r="C39" s="263"/>
      <c r="D39" s="263"/>
      <c r="E39" s="5"/>
      <c r="F39" s="284"/>
      <c r="G39" s="263"/>
      <c r="H39" s="263"/>
      <c r="I39" s="263"/>
      <c r="J39" s="5"/>
      <c r="L39" s="263"/>
    </row>
    <row r="40" spans="1:12" x14ac:dyDescent="0.2">
      <c r="A40" s="276" t="s">
        <v>93</v>
      </c>
      <c r="K40" s="276"/>
    </row>
    <row r="41" spans="1:12" x14ac:dyDescent="0.2">
      <c r="A41" s="1" t="s">
        <v>94</v>
      </c>
      <c r="B41" s="283"/>
      <c r="F41" s="3"/>
    </row>
    <row r="42" spans="1:12" x14ac:dyDescent="0.2">
      <c r="B42" s="283"/>
      <c r="F42" s="3"/>
    </row>
    <row r="43" spans="1:12" x14ac:dyDescent="0.2">
      <c r="A43" s="3" t="s">
        <v>33</v>
      </c>
      <c r="B43" s="283"/>
      <c r="F43" s="3" t="s">
        <v>33</v>
      </c>
    </row>
    <row r="44" spans="1:12" x14ac:dyDescent="0.2">
      <c r="A44" s="3" t="s">
        <v>85</v>
      </c>
      <c r="F44" s="3" t="s">
        <v>86</v>
      </c>
    </row>
    <row r="45" spans="1:12" x14ac:dyDescent="0.2">
      <c r="A45" s="3"/>
      <c r="F45" s="3"/>
    </row>
    <row r="46" spans="1:12" ht="13.5" thickBot="1" x14ac:dyDescent="0.25">
      <c r="A46" s="3" t="s">
        <v>0</v>
      </c>
      <c r="F46" s="3" t="s">
        <v>0</v>
      </c>
    </row>
    <row r="47" spans="1:12" ht="14.25" thickTop="1" thickBot="1" x14ac:dyDescent="0.25">
      <c r="A47" s="143"/>
      <c r="B47" s="144" t="s">
        <v>1</v>
      </c>
      <c r="C47" s="145" t="s">
        <v>2</v>
      </c>
      <c r="D47" s="146" t="s">
        <v>3</v>
      </c>
      <c r="E47" s="5"/>
      <c r="F47" s="143"/>
      <c r="G47" s="144" t="s">
        <v>1</v>
      </c>
      <c r="H47" s="145" t="s">
        <v>2</v>
      </c>
      <c r="I47" s="146" t="s">
        <v>3</v>
      </c>
    </row>
    <row r="48" spans="1:12" ht="13.5" thickTop="1" x14ac:dyDescent="0.2">
      <c r="A48" s="147" t="s">
        <v>76</v>
      </c>
      <c r="B48" s="148">
        <v>237452</v>
      </c>
      <c r="C48" s="149">
        <v>28211</v>
      </c>
      <c r="D48" s="150">
        <v>265663</v>
      </c>
      <c r="E48" s="5"/>
      <c r="F48" s="147" t="s">
        <v>76</v>
      </c>
      <c r="G48" s="148">
        <v>234026</v>
      </c>
      <c r="H48" s="149">
        <v>29450</v>
      </c>
      <c r="I48" s="150">
        <v>263476</v>
      </c>
      <c r="L48" s="283"/>
    </row>
    <row r="49" spans="1:12" x14ac:dyDescent="0.2">
      <c r="A49" s="128" t="s">
        <v>37</v>
      </c>
      <c r="B49" s="129">
        <v>149480</v>
      </c>
      <c r="C49" s="130">
        <v>21198</v>
      </c>
      <c r="D49" s="131">
        <v>170678</v>
      </c>
      <c r="E49" s="5"/>
      <c r="F49" s="128" t="s">
        <v>37</v>
      </c>
      <c r="G49" s="129">
        <v>129534</v>
      </c>
      <c r="H49" s="130">
        <v>20405</v>
      </c>
      <c r="I49" s="131">
        <v>149939</v>
      </c>
    </row>
    <row r="50" spans="1:12" ht="15" x14ac:dyDescent="0.2">
      <c r="A50" s="132" t="s">
        <v>80</v>
      </c>
      <c r="B50" s="133">
        <v>78352</v>
      </c>
      <c r="C50" s="134">
        <v>15023</v>
      </c>
      <c r="D50" s="135">
        <v>93375</v>
      </c>
      <c r="E50" s="5"/>
      <c r="F50" s="132" t="s">
        <v>80</v>
      </c>
      <c r="G50" s="133">
        <v>88276</v>
      </c>
      <c r="H50" s="134">
        <v>15960</v>
      </c>
      <c r="I50" s="135">
        <v>104236</v>
      </c>
      <c r="L50" s="283"/>
    </row>
    <row r="51" spans="1:12" x14ac:dyDescent="0.2">
      <c r="A51" s="128" t="s">
        <v>37</v>
      </c>
      <c r="B51" s="129">
        <v>50027</v>
      </c>
      <c r="C51" s="130">
        <v>10781</v>
      </c>
      <c r="D51" s="131">
        <v>60808</v>
      </c>
      <c r="E51" s="5"/>
      <c r="F51" s="128" t="s">
        <v>37</v>
      </c>
      <c r="G51" s="129">
        <v>50027</v>
      </c>
      <c r="H51" s="130">
        <v>10700</v>
      </c>
      <c r="I51" s="131">
        <v>60727</v>
      </c>
    </row>
    <row r="52" spans="1:12" ht="15" x14ac:dyDescent="0.2">
      <c r="A52" s="132" t="s">
        <v>81</v>
      </c>
      <c r="B52" s="133">
        <v>57123</v>
      </c>
      <c r="C52" s="134">
        <v>11943</v>
      </c>
      <c r="D52" s="135">
        <v>69066</v>
      </c>
      <c r="E52" s="5"/>
      <c r="F52" s="132" t="s">
        <v>81</v>
      </c>
      <c r="G52" s="133">
        <v>64114</v>
      </c>
      <c r="H52" s="134">
        <v>12789</v>
      </c>
      <c r="I52" s="135">
        <v>76903</v>
      </c>
      <c r="L52" s="283"/>
    </row>
    <row r="53" spans="1:12" x14ac:dyDescent="0.2">
      <c r="A53" s="128" t="s">
        <v>37</v>
      </c>
      <c r="B53" s="129">
        <v>32766</v>
      </c>
      <c r="C53" s="130">
        <v>8288</v>
      </c>
      <c r="D53" s="131">
        <v>41054</v>
      </c>
      <c r="E53" s="5"/>
      <c r="F53" s="128" t="s">
        <v>37</v>
      </c>
      <c r="G53" s="129">
        <v>32049</v>
      </c>
      <c r="H53" s="130">
        <v>8351</v>
      </c>
      <c r="I53" s="131">
        <v>40400</v>
      </c>
    </row>
    <row r="54" spans="1:12" x14ac:dyDescent="0.2">
      <c r="A54" s="132" t="s">
        <v>56</v>
      </c>
      <c r="B54" s="133">
        <v>192616</v>
      </c>
      <c r="C54" s="134">
        <v>21707</v>
      </c>
      <c r="D54" s="135">
        <v>214323</v>
      </c>
      <c r="E54" s="5"/>
      <c r="F54" s="132" t="s">
        <v>56</v>
      </c>
      <c r="G54" s="133">
        <v>191809</v>
      </c>
      <c r="H54" s="134">
        <v>23543</v>
      </c>
      <c r="I54" s="135">
        <v>215352</v>
      </c>
      <c r="L54" s="283"/>
    </row>
    <row r="55" spans="1:12" ht="13.5" thickBot="1" x14ac:dyDescent="0.25">
      <c r="A55" s="136" t="s">
        <v>37</v>
      </c>
      <c r="B55" s="137">
        <v>112848</v>
      </c>
      <c r="C55" s="138">
        <v>16115</v>
      </c>
      <c r="D55" s="139">
        <v>128963</v>
      </c>
      <c r="E55" s="5"/>
      <c r="F55" s="136" t="s">
        <v>37</v>
      </c>
      <c r="G55" s="137">
        <v>106283</v>
      </c>
      <c r="H55" s="138">
        <v>16168</v>
      </c>
      <c r="I55" s="139">
        <v>122451</v>
      </c>
    </row>
    <row r="56" spans="1:12" ht="13.5" thickTop="1" x14ac:dyDescent="0.2">
      <c r="B56" s="2"/>
      <c r="C56" s="2"/>
      <c r="D56" s="2"/>
      <c r="G56" s="2"/>
      <c r="H56" s="2"/>
      <c r="I56" s="2"/>
    </row>
    <row r="57" spans="1:12" ht="13.5" thickBot="1" x14ac:dyDescent="0.25">
      <c r="A57" s="3"/>
      <c r="B57" s="2"/>
      <c r="C57" s="2"/>
      <c r="D57" s="2"/>
      <c r="F57" s="3"/>
      <c r="G57" s="2"/>
      <c r="H57" s="2"/>
      <c r="I57" s="2"/>
    </row>
    <row r="58" spans="1:12" ht="14.25" thickTop="1" thickBot="1" x14ac:dyDescent="0.25">
      <c r="A58" s="143"/>
      <c r="B58" s="144" t="s">
        <v>1</v>
      </c>
      <c r="C58" s="145" t="s">
        <v>2</v>
      </c>
      <c r="D58" s="146" t="s">
        <v>3</v>
      </c>
      <c r="E58" s="5"/>
      <c r="F58" s="143"/>
      <c r="G58" s="144" t="s">
        <v>1</v>
      </c>
      <c r="H58" s="145" t="s">
        <v>2</v>
      </c>
      <c r="I58" s="146" t="s">
        <v>3</v>
      </c>
    </row>
    <row r="59" spans="1:12" ht="13.5" thickTop="1" x14ac:dyDescent="0.2">
      <c r="A59" s="147" t="s">
        <v>4</v>
      </c>
      <c r="B59" s="148">
        <v>105000</v>
      </c>
      <c r="C59" s="149">
        <v>20319</v>
      </c>
      <c r="D59" s="150">
        <v>113714</v>
      </c>
      <c r="E59" s="5"/>
      <c r="F59" s="147" t="s">
        <v>4</v>
      </c>
      <c r="G59" s="148">
        <v>108848</v>
      </c>
      <c r="H59" s="149">
        <v>22220</v>
      </c>
      <c r="I59" s="150">
        <v>119130</v>
      </c>
    </row>
    <row r="60" spans="1:12" x14ac:dyDescent="0.2">
      <c r="A60" s="128" t="s">
        <v>37</v>
      </c>
      <c r="B60" s="129">
        <v>49393</v>
      </c>
      <c r="C60" s="130">
        <v>14843</v>
      </c>
      <c r="D60" s="131">
        <v>55025</v>
      </c>
      <c r="E60" s="5"/>
      <c r="F60" s="128" t="s">
        <v>37</v>
      </c>
      <c r="G60" s="129">
        <v>45201</v>
      </c>
      <c r="H60" s="130">
        <v>15160</v>
      </c>
      <c r="I60" s="131">
        <v>51788</v>
      </c>
    </row>
    <row r="61" spans="1:12" x14ac:dyDescent="0.2">
      <c r="A61" s="132" t="s">
        <v>5</v>
      </c>
      <c r="B61" s="133">
        <v>54676</v>
      </c>
      <c r="C61" s="134">
        <v>13835</v>
      </c>
      <c r="D61" s="135">
        <v>66698</v>
      </c>
      <c r="E61" s="5"/>
      <c r="F61" s="132" t="s">
        <v>5</v>
      </c>
      <c r="G61" s="133">
        <v>61077</v>
      </c>
      <c r="H61" s="134">
        <v>14823</v>
      </c>
      <c r="I61" s="135">
        <v>73720</v>
      </c>
    </row>
    <row r="62" spans="1:12" x14ac:dyDescent="0.2">
      <c r="A62" s="128" t="s">
        <v>37</v>
      </c>
      <c r="B62" s="129">
        <v>30117</v>
      </c>
      <c r="C62" s="130">
        <v>8960</v>
      </c>
      <c r="D62" s="131">
        <v>38496</v>
      </c>
      <c r="E62" s="5"/>
      <c r="F62" s="128" t="s">
        <v>37</v>
      </c>
      <c r="G62" s="129">
        <v>29074</v>
      </c>
      <c r="H62" s="130">
        <v>9903</v>
      </c>
      <c r="I62" s="131">
        <v>37350</v>
      </c>
    </row>
    <row r="63" spans="1:12" x14ac:dyDescent="0.2">
      <c r="A63" s="132" t="s">
        <v>6</v>
      </c>
      <c r="B63" s="133">
        <v>52527</v>
      </c>
      <c r="C63" s="134">
        <v>11803</v>
      </c>
      <c r="D63" s="135">
        <v>64001</v>
      </c>
      <c r="E63" s="5"/>
      <c r="F63" s="132" t="s">
        <v>6</v>
      </c>
      <c r="G63" s="133">
        <v>58342</v>
      </c>
      <c r="H63" s="134">
        <v>12602</v>
      </c>
      <c r="I63" s="135">
        <v>70464</v>
      </c>
    </row>
    <row r="64" spans="1:12" x14ac:dyDescent="0.2">
      <c r="A64" s="128" t="s">
        <v>37</v>
      </c>
      <c r="B64" s="129">
        <v>29306</v>
      </c>
      <c r="C64" s="130">
        <v>8189</v>
      </c>
      <c r="D64" s="131">
        <v>37258</v>
      </c>
      <c r="E64" s="5"/>
      <c r="F64" s="128" t="s">
        <v>37</v>
      </c>
      <c r="G64" s="129">
        <v>28153</v>
      </c>
      <c r="H64" s="130">
        <v>8234</v>
      </c>
      <c r="I64" s="131">
        <v>36072</v>
      </c>
    </row>
    <row r="65" spans="1:9" x14ac:dyDescent="0.2">
      <c r="A65" s="132" t="s">
        <v>7</v>
      </c>
      <c r="B65" s="133">
        <v>94367</v>
      </c>
      <c r="C65" s="134">
        <v>17579</v>
      </c>
      <c r="D65" s="135">
        <v>102855</v>
      </c>
      <c r="E65" s="5"/>
      <c r="F65" s="132" t="s">
        <v>7</v>
      </c>
      <c r="G65" s="133">
        <v>98337</v>
      </c>
      <c r="H65" s="134">
        <v>19520</v>
      </c>
      <c r="I65" s="135">
        <v>108491</v>
      </c>
    </row>
    <row r="66" spans="1:9" ht="13.5" thickBot="1" x14ac:dyDescent="0.25">
      <c r="A66" s="136" t="s">
        <v>37</v>
      </c>
      <c r="B66" s="137">
        <v>46352</v>
      </c>
      <c r="C66" s="138">
        <v>12756</v>
      </c>
      <c r="D66" s="139">
        <v>51842</v>
      </c>
      <c r="E66" s="5"/>
      <c r="F66" s="136" t="s">
        <v>37</v>
      </c>
      <c r="G66" s="137">
        <v>42389</v>
      </c>
      <c r="H66" s="138">
        <v>13201</v>
      </c>
      <c r="I66" s="139">
        <v>48820</v>
      </c>
    </row>
    <row r="67" spans="1:9" ht="13.5" thickTop="1" x14ac:dyDescent="0.2">
      <c r="A67" s="3"/>
      <c r="B67" s="2"/>
      <c r="C67" s="2"/>
      <c r="D67" s="2"/>
      <c r="F67" s="3"/>
      <c r="G67" s="2"/>
      <c r="H67" s="2"/>
      <c r="I67" s="2"/>
    </row>
    <row r="68" spans="1:9" ht="13.5" thickBot="1" x14ac:dyDescent="0.25">
      <c r="A68" s="3"/>
      <c r="B68" s="2"/>
      <c r="C68" s="2"/>
      <c r="D68" s="2"/>
      <c r="F68" s="3"/>
      <c r="G68" s="2"/>
      <c r="H68" s="2"/>
      <c r="I68" s="2"/>
    </row>
    <row r="69" spans="1:9" ht="27" thickTop="1" thickBot="1" x14ac:dyDescent="0.25">
      <c r="A69" s="143"/>
      <c r="B69" s="151" t="s">
        <v>8</v>
      </c>
      <c r="C69" s="145" t="s">
        <v>9</v>
      </c>
      <c r="D69" s="146" t="s">
        <v>10</v>
      </c>
      <c r="E69" s="5"/>
      <c r="F69" s="143"/>
      <c r="G69" s="151" t="s">
        <v>8</v>
      </c>
      <c r="H69" s="145" t="s">
        <v>9</v>
      </c>
      <c r="I69" s="146" t="s">
        <v>10</v>
      </c>
    </row>
    <row r="70" spans="1:9" ht="13.5" thickTop="1" x14ac:dyDescent="0.2">
      <c r="A70" s="147" t="s">
        <v>4</v>
      </c>
      <c r="B70" s="152">
        <v>11605</v>
      </c>
      <c r="C70" s="149">
        <v>93395</v>
      </c>
      <c r="D70" s="150">
        <v>8714</v>
      </c>
      <c r="E70" s="5"/>
      <c r="F70" s="147" t="s">
        <v>4</v>
      </c>
      <c r="G70" s="152">
        <v>11938</v>
      </c>
      <c r="H70" s="149">
        <v>96910</v>
      </c>
      <c r="I70" s="150">
        <v>10282</v>
      </c>
    </row>
    <row r="71" spans="1:9" x14ac:dyDescent="0.2">
      <c r="A71" s="128" t="s">
        <v>37</v>
      </c>
      <c r="B71" s="140">
        <v>9211</v>
      </c>
      <c r="C71" s="130">
        <v>40182</v>
      </c>
      <c r="D71" s="131">
        <v>5632</v>
      </c>
      <c r="E71" s="5"/>
      <c r="F71" s="128" t="s">
        <v>37</v>
      </c>
      <c r="G71" s="140">
        <v>8573</v>
      </c>
      <c r="H71" s="130">
        <v>36628</v>
      </c>
      <c r="I71" s="131">
        <v>6587</v>
      </c>
    </row>
    <row r="72" spans="1:9" x14ac:dyDescent="0.2">
      <c r="A72" s="132" t="s">
        <v>5</v>
      </c>
      <c r="B72" s="141">
        <v>1813</v>
      </c>
      <c r="C72" s="134">
        <v>52863</v>
      </c>
      <c r="D72" s="135">
        <v>12022</v>
      </c>
      <c r="E72" s="5"/>
      <c r="F72" s="132" t="s">
        <v>5</v>
      </c>
      <c r="G72" s="141">
        <v>2180</v>
      </c>
      <c r="H72" s="134">
        <v>58897</v>
      </c>
      <c r="I72" s="135">
        <v>12643</v>
      </c>
    </row>
    <row r="73" spans="1:9" x14ac:dyDescent="0.2">
      <c r="A73" s="128" t="s">
        <v>37</v>
      </c>
      <c r="B73" s="140">
        <v>1481</v>
      </c>
      <c r="C73" s="130">
        <v>28636</v>
      </c>
      <c r="D73" s="131">
        <v>8379</v>
      </c>
      <c r="E73" s="5"/>
      <c r="F73" s="128" t="s">
        <v>37</v>
      </c>
      <c r="G73" s="140">
        <v>1627</v>
      </c>
      <c r="H73" s="130">
        <v>27447</v>
      </c>
      <c r="I73" s="131">
        <v>8276</v>
      </c>
    </row>
    <row r="74" spans="1:9" x14ac:dyDescent="0.2">
      <c r="A74" s="132" t="s">
        <v>6</v>
      </c>
      <c r="B74" s="141">
        <v>329</v>
      </c>
      <c r="C74" s="134">
        <v>52198</v>
      </c>
      <c r="D74" s="135">
        <v>11474</v>
      </c>
      <c r="E74" s="5"/>
      <c r="F74" s="132" t="s">
        <v>6</v>
      </c>
      <c r="G74" s="141">
        <v>480</v>
      </c>
      <c r="H74" s="134">
        <v>57862</v>
      </c>
      <c r="I74" s="135">
        <v>12122</v>
      </c>
    </row>
    <row r="75" spans="1:9" x14ac:dyDescent="0.2">
      <c r="A75" s="128" t="s">
        <v>37</v>
      </c>
      <c r="B75" s="140">
        <v>237</v>
      </c>
      <c r="C75" s="130">
        <v>29069</v>
      </c>
      <c r="D75" s="131">
        <v>7952</v>
      </c>
      <c r="E75" s="5"/>
      <c r="F75" s="128" t="s">
        <v>37</v>
      </c>
      <c r="G75" s="140">
        <v>315</v>
      </c>
      <c r="H75" s="130">
        <v>27838</v>
      </c>
      <c r="I75" s="131">
        <v>7919</v>
      </c>
    </row>
    <row r="76" spans="1:9" x14ac:dyDescent="0.2">
      <c r="A76" s="132" t="s">
        <v>7</v>
      </c>
      <c r="B76" s="141">
        <v>9091</v>
      </c>
      <c r="C76" s="134">
        <v>85276</v>
      </c>
      <c r="D76" s="135">
        <v>8488</v>
      </c>
      <c r="E76" s="5"/>
      <c r="F76" s="132" t="s">
        <v>7</v>
      </c>
      <c r="G76" s="141">
        <v>9366</v>
      </c>
      <c r="H76" s="134">
        <v>88971</v>
      </c>
      <c r="I76" s="135">
        <v>10154</v>
      </c>
    </row>
    <row r="77" spans="1:9" ht="13.5" thickBot="1" x14ac:dyDescent="0.25">
      <c r="A77" s="136" t="s">
        <v>37</v>
      </c>
      <c r="B77" s="142">
        <v>7266</v>
      </c>
      <c r="C77" s="138">
        <v>39086</v>
      </c>
      <c r="D77" s="139">
        <v>5490</v>
      </c>
      <c r="E77" s="5"/>
      <c r="F77" s="136" t="s">
        <v>37</v>
      </c>
      <c r="G77" s="142">
        <v>6770</v>
      </c>
      <c r="H77" s="138">
        <v>35619</v>
      </c>
      <c r="I77" s="139">
        <v>6431</v>
      </c>
    </row>
    <row r="78" spans="1:9" ht="13.5" thickTop="1" x14ac:dyDescent="0.2">
      <c r="A78" s="284"/>
      <c r="B78" s="263"/>
      <c r="C78" s="263"/>
      <c r="D78" s="263"/>
      <c r="E78" s="5"/>
      <c r="F78" s="284"/>
      <c r="G78" s="263"/>
      <c r="H78" s="263"/>
      <c r="I78" s="263"/>
    </row>
    <row r="79" spans="1:9" x14ac:dyDescent="0.2">
      <c r="A79" s="1" t="s">
        <v>97</v>
      </c>
      <c r="B79" s="263"/>
      <c r="C79" s="263"/>
      <c r="D79" s="263"/>
      <c r="E79" s="5"/>
      <c r="F79" s="284"/>
      <c r="G79" s="263"/>
      <c r="H79" s="263"/>
      <c r="I79" s="263"/>
    </row>
    <row r="80" spans="1:9" x14ac:dyDescent="0.2">
      <c r="A80" s="276" t="s">
        <v>93</v>
      </c>
    </row>
    <row r="81" spans="1:9" x14ac:dyDescent="0.2">
      <c r="A81" s="1" t="s">
        <v>94</v>
      </c>
    </row>
    <row r="83" spans="1:9" x14ac:dyDescent="0.2">
      <c r="A83" s="3" t="s">
        <v>33</v>
      </c>
      <c r="F83" s="3" t="s">
        <v>33</v>
      </c>
    </row>
    <row r="84" spans="1:9" x14ac:dyDescent="0.2">
      <c r="A84" s="3" t="s">
        <v>87</v>
      </c>
      <c r="F84" s="3" t="s">
        <v>88</v>
      </c>
    </row>
    <row r="85" spans="1:9" x14ac:dyDescent="0.2">
      <c r="A85" s="3"/>
      <c r="F85" s="3"/>
    </row>
    <row r="86" spans="1:9" ht="13.5" thickBot="1" x14ac:dyDescent="0.25">
      <c r="A86" s="3" t="s">
        <v>0</v>
      </c>
      <c r="F86" s="3" t="s">
        <v>0</v>
      </c>
    </row>
    <row r="87" spans="1:9" ht="14.25" thickTop="1" thickBot="1" x14ac:dyDescent="0.25">
      <c r="A87" s="143"/>
      <c r="B87" s="144" t="s">
        <v>1</v>
      </c>
      <c r="C87" s="145" t="s">
        <v>2</v>
      </c>
      <c r="D87" s="146" t="s">
        <v>3</v>
      </c>
      <c r="F87" s="143"/>
      <c r="G87" s="144" t="s">
        <v>1</v>
      </c>
      <c r="H87" s="145" t="s">
        <v>2</v>
      </c>
      <c r="I87" s="146" t="s">
        <v>3</v>
      </c>
    </row>
    <row r="88" spans="1:9" ht="13.5" thickTop="1" x14ac:dyDescent="0.2">
      <c r="A88" s="147" t="s">
        <v>76</v>
      </c>
      <c r="B88" s="148">
        <v>253273</v>
      </c>
      <c r="C88" s="149">
        <v>32673</v>
      </c>
      <c r="D88" s="150">
        <v>285946</v>
      </c>
      <c r="F88" s="147" t="s">
        <v>76</v>
      </c>
      <c r="G88" s="148">
        <v>284977</v>
      </c>
      <c r="H88" s="149">
        <v>27007</v>
      </c>
      <c r="I88" s="150">
        <v>311984</v>
      </c>
    </row>
    <row r="89" spans="1:9" x14ac:dyDescent="0.2">
      <c r="A89" s="128" t="s">
        <v>37</v>
      </c>
      <c r="B89" s="129">
        <v>151682</v>
      </c>
      <c r="C89" s="130">
        <v>22912</v>
      </c>
      <c r="D89" s="131">
        <v>174594</v>
      </c>
      <c r="F89" s="128" t="s">
        <v>37</v>
      </c>
      <c r="G89" s="129">
        <v>168393</v>
      </c>
      <c r="H89" s="130">
        <v>18788</v>
      </c>
      <c r="I89" s="131">
        <v>187181</v>
      </c>
    </row>
    <row r="90" spans="1:9" ht="15" x14ac:dyDescent="0.2">
      <c r="A90" s="132" t="s">
        <v>80</v>
      </c>
      <c r="B90" s="133">
        <v>98999</v>
      </c>
      <c r="C90" s="134">
        <v>16556</v>
      </c>
      <c r="D90" s="135">
        <v>115555</v>
      </c>
      <c r="F90" s="132" t="s">
        <v>80</v>
      </c>
      <c r="G90" s="133">
        <v>108813</v>
      </c>
      <c r="H90" s="134">
        <v>14415</v>
      </c>
      <c r="I90" s="135">
        <v>123228</v>
      </c>
    </row>
    <row r="91" spans="1:9" x14ac:dyDescent="0.2">
      <c r="A91" s="128" t="s">
        <v>37</v>
      </c>
      <c r="B91" s="129">
        <v>59353</v>
      </c>
      <c r="C91" s="130">
        <v>10926</v>
      </c>
      <c r="D91" s="131">
        <v>70279</v>
      </c>
      <c r="F91" s="128" t="s">
        <v>37</v>
      </c>
      <c r="G91" s="129">
        <v>66118</v>
      </c>
      <c r="H91" s="130">
        <v>9618</v>
      </c>
      <c r="I91" s="131">
        <v>75736</v>
      </c>
    </row>
    <row r="92" spans="1:9" ht="15" x14ac:dyDescent="0.2">
      <c r="A92" s="132" t="s">
        <v>81</v>
      </c>
      <c r="B92" s="133">
        <v>70406</v>
      </c>
      <c r="C92" s="134">
        <v>13586</v>
      </c>
      <c r="D92" s="135">
        <v>83992</v>
      </c>
      <c r="F92" s="132" t="s">
        <v>81</v>
      </c>
      <c r="G92" s="133">
        <v>76296</v>
      </c>
      <c r="H92" s="134">
        <v>11444</v>
      </c>
      <c r="I92" s="135">
        <v>87740</v>
      </c>
    </row>
    <row r="93" spans="1:9" x14ac:dyDescent="0.2">
      <c r="A93" s="128" t="s">
        <v>37</v>
      </c>
      <c r="B93" s="129">
        <v>37243</v>
      </c>
      <c r="C93" s="130">
        <v>8631</v>
      </c>
      <c r="D93" s="131">
        <v>45874</v>
      </c>
      <c r="F93" s="128" t="s">
        <v>37</v>
      </c>
      <c r="G93" s="129">
        <v>40719</v>
      </c>
      <c r="H93" s="130">
        <v>7475</v>
      </c>
      <c r="I93" s="131">
        <v>48194</v>
      </c>
    </row>
    <row r="94" spans="1:9" x14ac:dyDescent="0.2">
      <c r="A94" s="132" t="s">
        <v>56</v>
      </c>
      <c r="B94" s="133">
        <v>209436</v>
      </c>
      <c r="C94" s="134">
        <v>26183</v>
      </c>
      <c r="D94" s="135">
        <v>235619</v>
      </c>
      <c r="F94" s="132" t="s">
        <v>56</v>
      </c>
      <c r="G94" s="133">
        <v>240977</v>
      </c>
      <c r="H94" s="134">
        <v>21334</v>
      </c>
      <c r="I94" s="135">
        <v>262311</v>
      </c>
    </row>
    <row r="95" spans="1:9" ht="13.5" thickBot="1" x14ac:dyDescent="0.25">
      <c r="A95" s="136" t="s">
        <v>37</v>
      </c>
      <c r="B95" s="137">
        <v>125208</v>
      </c>
      <c r="C95" s="138">
        <v>18039</v>
      </c>
      <c r="D95" s="139">
        <v>143247</v>
      </c>
      <c r="F95" s="136" t="s">
        <v>37</v>
      </c>
      <c r="G95" s="137">
        <v>142599</v>
      </c>
      <c r="H95" s="138">
        <v>14755</v>
      </c>
      <c r="I95" s="139">
        <v>157354</v>
      </c>
    </row>
    <row r="96" spans="1:9" ht="13.5" thickTop="1" x14ac:dyDescent="0.2">
      <c r="B96" s="2"/>
      <c r="C96" s="2"/>
      <c r="D96" s="2"/>
      <c r="G96" s="2"/>
      <c r="H96" s="2"/>
      <c r="I96" s="2"/>
    </row>
    <row r="97" spans="1:12" ht="13.5" thickBot="1" x14ac:dyDescent="0.25">
      <c r="A97" s="3"/>
      <c r="B97" s="2"/>
      <c r="C97" s="2"/>
      <c r="D97" s="2"/>
      <c r="F97" s="3"/>
      <c r="G97" s="2"/>
      <c r="H97" s="2"/>
      <c r="I97" s="2"/>
    </row>
    <row r="98" spans="1:12" ht="14.25" thickTop="1" thickBot="1" x14ac:dyDescent="0.25">
      <c r="A98" s="143"/>
      <c r="B98" s="144" t="s">
        <v>1</v>
      </c>
      <c r="C98" s="145" t="s">
        <v>2</v>
      </c>
      <c r="D98" s="146" t="s">
        <v>3</v>
      </c>
      <c r="F98" s="143"/>
      <c r="G98" s="144" t="s">
        <v>1</v>
      </c>
      <c r="H98" s="145" t="s">
        <v>2</v>
      </c>
      <c r="I98" s="146" t="s">
        <v>3</v>
      </c>
    </row>
    <row r="99" spans="1:12" ht="13.5" thickTop="1" x14ac:dyDescent="0.2">
      <c r="A99" s="147" t="s">
        <v>4</v>
      </c>
      <c r="B99" s="148">
        <v>117544</v>
      </c>
      <c r="C99" s="149">
        <v>24339</v>
      </c>
      <c r="D99" s="150">
        <v>129009</v>
      </c>
      <c r="F99" s="147" t="s">
        <v>4</v>
      </c>
      <c r="G99" s="148">
        <v>130353</v>
      </c>
      <c r="H99" s="149">
        <v>20595</v>
      </c>
      <c r="I99" s="150">
        <v>139354</v>
      </c>
      <c r="K99" s="214"/>
      <c r="L99" s="214"/>
    </row>
    <row r="100" spans="1:12" x14ac:dyDescent="0.2">
      <c r="A100" s="128" t="s">
        <v>37</v>
      </c>
      <c r="B100" s="129">
        <v>52297</v>
      </c>
      <c r="C100" s="130">
        <v>16644</v>
      </c>
      <c r="D100" s="131">
        <v>59448</v>
      </c>
      <c r="F100" s="128" t="s">
        <v>37</v>
      </c>
      <c r="G100" s="129">
        <v>56051</v>
      </c>
      <c r="H100" s="130">
        <v>14019</v>
      </c>
      <c r="I100" s="131">
        <v>61599</v>
      </c>
      <c r="K100" s="214"/>
      <c r="L100" s="214"/>
    </row>
    <row r="101" spans="1:12" x14ac:dyDescent="0.2">
      <c r="A101" s="132" t="s">
        <v>5</v>
      </c>
      <c r="B101" s="133">
        <v>69582</v>
      </c>
      <c r="C101" s="134">
        <v>15507</v>
      </c>
      <c r="D101" s="135">
        <v>82968</v>
      </c>
      <c r="F101" s="132" t="s">
        <v>5</v>
      </c>
      <c r="G101" s="133">
        <v>75613</v>
      </c>
      <c r="H101" s="134">
        <v>13361</v>
      </c>
      <c r="I101" s="135">
        <v>87009</v>
      </c>
      <c r="K101" s="214"/>
      <c r="L101" s="214"/>
    </row>
    <row r="102" spans="1:12" x14ac:dyDescent="0.2">
      <c r="A102" s="128" t="s">
        <v>37</v>
      </c>
      <c r="B102" s="129">
        <v>35491</v>
      </c>
      <c r="C102" s="130">
        <v>10147</v>
      </c>
      <c r="D102" s="131">
        <v>44008</v>
      </c>
      <c r="F102" s="128" t="s">
        <v>37</v>
      </c>
      <c r="G102" s="129">
        <v>38767</v>
      </c>
      <c r="H102" s="130">
        <v>8862</v>
      </c>
      <c r="I102" s="131">
        <v>46156</v>
      </c>
      <c r="K102" s="214"/>
      <c r="L102" s="214"/>
    </row>
    <row r="103" spans="1:12" x14ac:dyDescent="0.2">
      <c r="A103" s="132" t="s">
        <v>6</v>
      </c>
      <c r="B103" s="133">
        <v>66517</v>
      </c>
      <c r="C103" s="134">
        <v>13434</v>
      </c>
      <c r="D103" s="135">
        <v>79524</v>
      </c>
      <c r="F103" s="132" t="s">
        <v>6</v>
      </c>
      <c r="G103" s="133">
        <v>72199</v>
      </c>
      <c r="H103" s="134">
        <v>11300</v>
      </c>
      <c r="I103" s="135">
        <v>83108</v>
      </c>
      <c r="K103" s="214"/>
      <c r="L103" s="214"/>
    </row>
    <row r="104" spans="1:12" x14ac:dyDescent="0.2">
      <c r="A104" s="128" t="s">
        <v>37</v>
      </c>
      <c r="B104" s="129">
        <v>34559</v>
      </c>
      <c r="C104" s="130">
        <v>8529</v>
      </c>
      <c r="D104" s="131">
        <v>42787</v>
      </c>
      <c r="F104" s="128" t="s">
        <v>37</v>
      </c>
      <c r="G104" s="129">
        <v>37828</v>
      </c>
      <c r="H104" s="130">
        <v>7367</v>
      </c>
      <c r="I104" s="131">
        <v>44940</v>
      </c>
      <c r="K104" s="214"/>
      <c r="L104" s="214"/>
    </row>
    <row r="105" spans="1:12" x14ac:dyDescent="0.2">
      <c r="A105" s="132" t="s">
        <v>7</v>
      </c>
      <c r="B105" s="133">
        <v>107169</v>
      </c>
      <c r="C105" s="134">
        <v>21394</v>
      </c>
      <c r="D105" s="135">
        <v>118461</v>
      </c>
      <c r="F105" s="132" t="s">
        <v>7</v>
      </c>
      <c r="G105" s="133">
        <v>119446</v>
      </c>
      <c r="H105" s="134">
        <v>17577</v>
      </c>
      <c r="I105" s="135">
        <v>128126</v>
      </c>
      <c r="K105" s="214"/>
      <c r="L105" s="214"/>
    </row>
    <row r="106" spans="1:12" ht="13.5" thickBot="1" x14ac:dyDescent="0.25">
      <c r="A106" s="136" t="s">
        <v>37</v>
      </c>
      <c r="B106" s="137">
        <v>49559</v>
      </c>
      <c r="C106" s="138">
        <v>14457</v>
      </c>
      <c r="D106" s="139">
        <v>56539</v>
      </c>
      <c r="F106" s="136" t="s">
        <v>37</v>
      </c>
      <c r="G106" s="137">
        <v>53405</v>
      </c>
      <c r="H106" s="138">
        <v>11921</v>
      </c>
      <c r="I106" s="139">
        <v>58819</v>
      </c>
      <c r="K106" s="214"/>
      <c r="L106" s="214"/>
    </row>
    <row r="107" spans="1:12" ht="13.5" thickTop="1" x14ac:dyDescent="0.2">
      <c r="A107" s="3"/>
      <c r="B107" s="2"/>
      <c r="C107" s="2"/>
      <c r="D107" s="2"/>
      <c r="F107" s="3"/>
      <c r="G107" s="2"/>
      <c r="H107" s="2"/>
      <c r="I107" s="2"/>
      <c r="K107" s="214"/>
      <c r="L107" s="214"/>
    </row>
    <row r="108" spans="1:12" ht="13.5" thickBot="1" x14ac:dyDescent="0.25">
      <c r="A108" s="3"/>
      <c r="B108" s="2"/>
      <c r="C108" s="2"/>
      <c r="D108" s="2"/>
      <c r="F108" s="3"/>
      <c r="G108" s="2"/>
      <c r="H108" s="2"/>
      <c r="I108" s="2"/>
      <c r="K108" s="214"/>
      <c r="L108" s="214"/>
    </row>
    <row r="109" spans="1:12" ht="27" thickTop="1" thickBot="1" x14ac:dyDescent="0.25">
      <c r="A109" s="143"/>
      <c r="B109" s="151" t="s">
        <v>8</v>
      </c>
      <c r="C109" s="145" t="s">
        <v>9</v>
      </c>
      <c r="D109" s="146" t="s">
        <v>10</v>
      </c>
      <c r="F109" s="143"/>
      <c r="G109" s="151" t="s">
        <v>8</v>
      </c>
      <c r="H109" s="145" t="s">
        <v>9</v>
      </c>
      <c r="I109" s="146" t="s">
        <v>10</v>
      </c>
      <c r="K109" s="214"/>
      <c r="L109" s="214"/>
    </row>
    <row r="110" spans="1:12" ht="13.5" thickTop="1" x14ac:dyDescent="0.2">
      <c r="A110" s="147" t="s">
        <v>4</v>
      </c>
      <c r="B110" s="152">
        <v>12874</v>
      </c>
      <c r="C110" s="149">
        <v>104670</v>
      </c>
      <c r="D110" s="150">
        <v>11465</v>
      </c>
      <c r="F110" s="147" t="s">
        <v>4</v>
      </c>
      <c r="G110" s="202">
        <v>11594</v>
      </c>
      <c r="H110" s="203">
        <v>118759</v>
      </c>
      <c r="I110" s="204">
        <v>9001</v>
      </c>
      <c r="K110" s="214"/>
      <c r="L110" s="214"/>
    </row>
    <row r="111" spans="1:12" x14ac:dyDescent="0.2">
      <c r="A111" s="128" t="s">
        <v>37</v>
      </c>
      <c r="B111" s="140">
        <v>9493</v>
      </c>
      <c r="C111" s="130">
        <v>42804</v>
      </c>
      <c r="D111" s="131">
        <v>7151</v>
      </c>
      <c r="F111" s="128" t="s">
        <v>37</v>
      </c>
      <c r="G111" s="205">
        <v>8471</v>
      </c>
      <c r="H111" s="206">
        <v>47580</v>
      </c>
      <c r="I111" s="207">
        <v>5548</v>
      </c>
      <c r="K111" s="214"/>
      <c r="L111" s="214"/>
    </row>
    <row r="112" spans="1:12" x14ac:dyDescent="0.2">
      <c r="A112" s="132" t="s">
        <v>5</v>
      </c>
      <c r="B112" s="141">
        <v>2121</v>
      </c>
      <c r="C112" s="134">
        <v>67461</v>
      </c>
      <c r="D112" s="135">
        <v>13386</v>
      </c>
      <c r="F112" s="132" t="s">
        <v>5</v>
      </c>
      <c r="G112" s="208">
        <v>1965</v>
      </c>
      <c r="H112" s="185">
        <v>73648</v>
      </c>
      <c r="I112" s="186">
        <v>11396</v>
      </c>
      <c r="K112" s="214"/>
      <c r="L112" s="214"/>
    </row>
    <row r="113" spans="1:13" x14ac:dyDescent="0.2">
      <c r="A113" s="128" t="s">
        <v>37</v>
      </c>
      <c r="B113" s="140">
        <v>1630</v>
      </c>
      <c r="C113" s="130">
        <v>33861</v>
      </c>
      <c r="D113" s="131">
        <v>8517</v>
      </c>
      <c r="F113" s="128" t="s">
        <v>37</v>
      </c>
      <c r="G113" s="205">
        <v>1473</v>
      </c>
      <c r="H113" s="206">
        <v>37294</v>
      </c>
      <c r="I113" s="207">
        <v>7389</v>
      </c>
      <c r="K113" s="214"/>
      <c r="L113" s="214"/>
    </row>
    <row r="114" spans="1:13" x14ac:dyDescent="0.2">
      <c r="A114" s="132" t="s">
        <v>6</v>
      </c>
      <c r="B114" s="184">
        <v>427</v>
      </c>
      <c r="C114" s="185">
        <v>66090</v>
      </c>
      <c r="D114" s="186">
        <v>13007</v>
      </c>
      <c r="F114" s="132" t="s">
        <v>6</v>
      </c>
      <c r="G114" s="208">
        <v>391</v>
      </c>
      <c r="H114" s="185">
        <v>71808</v>
      </c>
      <c r="I114" s="186">
        <v>10909</v>
      </c>
      <c r="K114" s="214"/>
      <c r="L114" s="214"/>
    </row>
    <row r="115" spans="1:13" x14ac:dyDescent="0.2">
      <c r="A115" s="128" t="s">
        <v>37</v>
      </c>
      <c r="B115" s="140">
        <v>301</v>
      </c>
      <c r="C115" s="130">
        <v>34258</v>
      </c>
      <c r="D115" s="131">
        <v>8228</v>
      </c>
      <c r="F115" s="128" t="s">
        <v>37</v>
      </c>
      <c r="G115" s="205">
        <v>255</v>
      </c>
      <c r="H115" s="206">
        <v>37573</v>
      </c>
      <c r="I115" s="207">
        <v>7112</v>
      </c>
      <c r="K115" s="214"/>
      <c r="L115" s="214"/>
    </row>
    <row r="116" spans="1:13" x14ac:dyDescent="0.2">
      <c r="A116" s="132" t="s">
        <v>7</v>
      </c>
      <c r="B116" s="141">
        <v>10102</v>
      </c>
      <c r="C116" s="134">
        <v>97067</v>
      </c>
      <c r="D116" s="135">
        <v>11292</v>
      </c>
      <c r="F116" s="132" t="s">
        <v>7</v>
      </c>
      <c r="G116" s="208">
        <v>8897</v>
      </c>
      <c r="H116" s="185">
        <v>110549</v>
      </c>
      <c r="I116" s="186">
        <v>8680</v>
      </c>
      <c r="K116" s="214"/>
      <c r="L116" s="240"/>
    </row>
    <row r="117" spans="1:13" ht="13.5" thickBot="1" x14ac:dyDescent="0.25">
      <c r="A117" s="136" t="s">
        <v>37</v>
      </c>
      <c r="B117" s="142">
        <v>7477</v>
      </c>
      <c r="C117" s="138">
        <v>42082</v>
      </c>
      <c r="D117" s="139">
        <v>6980</v>
      </c>
      <c r="F117" s="136" t="s">
        <v>37</v>
      </c>
      <c r="G117" s="209">
        <v>6507</v>
      </c>
      <c r="H117" s="210">
        <v>46898</v>
      </c>
      <c r="I117" s="211">
        <v>5414</v>
      </c>
      <c r="K117" s="214"/>
      <c r="L117" s="240"/>
    </row>
    <row r="118" spans="1:13" ht="13.5" thickTop="1" x14ac:dyDescent="0.2">
      <c r="A118" s="284"/>
      <c r="B118" s="263"/>
      <c r="C118" s="263"/>
      <c r="D118" s="263"/>
      <c r="F118" s="284"/>
      <c r="G118" s="285"/>
      <c r="H118" s="285"/>
      <c r="I118" s="285"/>
      <c r="K118" s="214"/>
      <c r="L118" s="240"/>
    </row>
    <row r="119" spans="1:13" x14ac:dyDescent="0.2">
      <c r="A119" s="1" t="s">
        <v>97</v>
      </c>
      <c r="B119" s="263"/>
      <c r="C119" s="263"/>
      <c r="D119" s="263"/>
      <c r="F119" s="284"/>
      <c r="G119" s="285"/>
      <c r="H119" s="285"/>
      <c r="I119" s="285"/>
      <c r="K119" s="214"/>
      <c r="L119" s="240"/>
    </row>
    <row r="120" spans="1:13" x14ac:dyDescent="0.2">
      <c r="A120" s="276" t="s">
        <v>93</v>
      </c>
      <c r="K120" s="214"/>
      <c r="L120" s="240"/>
    </row>
    <row r="121" spans="1:13" x14ac:dyDescent="0.2">
      <c r="A121" s="1" t="s">
        <v>94</v>
      </c>
      <c r="G121" s="214"/>
      <c r="H121" s="214"/>
      <c r="I121" s="214"/>
      <c r="J121" s="214"/>
      <c r="K121" s="214"/>
      <c r="L121" s="240"/>
    </row>
    <row r="122" spans="1:13" x14ac:dyDescent="0.2">
      <c r="G122" s="214"/>
      <c r="H122" s="214"/>
      <c r="I122" s="214"/>
      <c r="J122" s="214"/>
      <c r="K122" s="214"/>
      <c r="L122" s="240"/>
    </row>
    <row r="123" spans="1:13" x14ac:dyDescent="0.2">
      <c r="A123" s="3" t="s">
        <v>33</v>
      </c>
      <c r="F123" s="3" t="s">
        <v>33</v>
      </c>
      <c r="J123" s="214"/>
      <c r="K123" s="214"/>
      <c r="L123" s="240"/>
    </row>
    <row r="124" spans="1:13" x14ac:dyDescent="0.2">
      <c r="A124" s="3" t="s">
        <v>89</v>
      </c>
      <c r="F124" s="3" t="s">
        <v>90</v>
      </c>
      <c r="J124" s="214"/>
      <c r="K124" s="214"/>
      <c r="L124" s="240"/>
    </row>
    <row r="125" spans="1:13" x14ac:dyDescent="0.2">
      <c r="A125" s="3"/>
      <c r="F125" s="3"/>
      <c r="J125" s="214"/>
      <c r="K125" s="214"/>
      <c r="L125" s="240"/>
    </row>
    <row r="126" spans="1:13" ht="13.5" thickBot="1" x14ac:dyDescent="0.25">
      <c r="A126" s="3" t="s">
        <v>0</v>
      </c>
      <c r="F126" s="3" t="s">
        <v>0</v>
      </c>
      <c r="J126" s="232"/>
      <c r="K126" s="232"/>
      <c r="L126" s="232"/>
      <c r="M126" s="232"/>
    </row>
    <row r="127" spans="1:13" ht="14.25" thickTop="1" thickBot="1" x14ac:dyDescent="0.25">
      <c r="A127" s="143"/>
      <c r="B127" s="144" t="s">
        <v>1</v>
      </c>
      <c r="C127" s="145" t="s">
        <v>2</v>
      </c>
      <c r="D127" s="146" t="s">
        <v>3</v>
      </c>
      <c r="F127" s="143"/>
      <c r="G127" s="144" t="s">
        <v>1</v>
      </c>
      <c r="H127" s="145" t="s">
        <v>2</v>
      </c>
      <c r="I127" s="146" t="s">
        <v>3</v>
      </c>
      <c r="J127" s="232"/>
      <c r="K127" s="232"/>
      <c r="L127" s="232"/>
      <c r="M127" s="232"/>
    </row>
    <row r="128" spans="1:13" ht="13.5" thickTop="1" x14ac:dyDescent="0.2">
      <c r="A128" s="147" t="s">
        <v>76</v>
      </c>
      <c r="B128" s="148">
        <v>294758</v>
      </c>
      <c r="C128" s="149">
        <v>24973</v>
      </c>
      <c r="D128" s="150">
        <v>319731</v>
      </c>
      <c r="F128" s="147" t="s">
        <v>76</v>
      </c>
      <c r="G128" s="148">
        <v>303334</v>
      </c>
      <c r="H128" s="149">
        <v>22621</v>
      </c>
      <c r="I128" s="150">
        <v>325955</v>
      </c>
      <c r="J128" s="232"/>
      <c r="K128" s="232"/>
      <c r="L128" s="232"/>
      <c r="M128" s="232"/>
    </row>
    <row r="129" spans="1:13" x14ac:dyDescent="0.2">
      <c r="A129" s="128" t="s">
        <v>37</v>
      </c>
      <c r="B129" s="129">
        <v>176036</v>
      </c>
      <c r="C129" s="130">
        <v>17167</v>
      </c>
      <c r="D129" s="131">
        <v>193203</v>
      </c>
      <c r="F129" s="128" t="s">
        <v>37</v>
      </c>
      <c r="G129" s="129">
        <v>179778</v>
      </c>
      <c r="H129" s="130">
        <v>15390</v>
      </c>
      <c r="I129" s="131">
        <v>195168</v>
      </c>
      <c r="J129" s="232"/>
      <c r="K129" s="232"/>
      <c r="L129" s="232"/>
      <c r="M129" s="232"/>
    </row>
    <row r="130" spans="1:13" ht="15" x14ac:dyDescent="0.2">
      <c r="A130" s="132" t="s">
        <v>80</v>
      </c>
      <c r="B130" s="133">
        <v>117880</v>
      </c>
      <c r="C130" s="134">
        <v>14293</v>
      </c>
      <c r="D130" s="135">
        <v>132173</v>
      </c>
      <c r="F130" s="132" t="s">
        <v>80</v>
      </c>
      <c r="G130" s="133">
        <v>129606</v>
      </c>
      <c r="H130" s="134">
        <v>13589</v>
      </c>
      <c r="I130" s="135">
        <v>143195</v>
      </c>
      <c r="J130" s="232"/>
      <c r="K130" s="232"/>
      <c r="L130" s="232"/>
      <c r="M130" s="232"/>
    </row>
    <row r="131" spans="1:13" x14ac:dyDescent="0.2">
      <c r="A131" s="128" t="s">
        <v>37</v>
      </c>
      <c r="B131" s="129">
        <v>71244</v>
      </c>
      <c r="C131" s="130">
        <v>9470</v>
      </c>
      <c r="D131" s="131">
        <v>80714</v>
      </c>
      <c r="F131" s="128" t="s">
        <v>37</v>
      </c>
      <c r="G131" s="129">
        <v>77129</v>
      </c>
      <c r="H131" s="130">
        <v>8953</v>
      </c>
      <c r="I131" s="131">
        <v>86082</v>
      </c>
      <c r="J131" s="232"/>
      <c r="K131" s="232"/>
      <c r="L131" s="232"/>
      <c r="M131" s="232"/>
    </row>
    <row r="132" spans="1:13" ht="15" x14ac:dyDescent="0.2">
      <c r="A132" s="132" t="s">
        <v>81</v>
      </c>
      <c r="B132" s="133">
        <v>81519</v>
      </c>
      <c r="C132" s="134">
        <v>11353</v>
      </c>
      <c r="D132" s="135">
        <v>92872</v>
      </c>
      <c r="F132" s="132" t="s">
        <v>81</v>
      </c>
      <c r="G132" s="133">
        <v>90058</v>
      </c>
      <c r="H132" s="134">
        <v>10979</v>
      </c>
      <c r="I132" s="135">
        <v>101037</v>
      </c>
      <c r="J132" s="232"/>
      <c r="K132" s="232"/>
      <c r="L132" s="232"/>
      <c r="M132" s="232"/>
    </row>
    <row r="133" spans="1:13" x14ac:dyDescent="0.2">
      <c r="A133" s="128" t="s">
        <v>37</v>
      </c>
      <c r="B133" s="129">
        <v>43354</v>
      </c>
      <c r="C133" s="130">
        <v>7280</v>
      </c>
      <c r="D133" s="131">
        <v>50634</v>
      </c>
      <c r="F133" s="128" t="s">
        <v>37</v>
      </c>
      <c r="G133" s="129">
        <v>46488</v>
      </c>
      <c r="H133" s="130">
        <v>6956</v>
      </c>
      <c r="I133" s="131">
        <v>53444</v>
      </c>
      <c r="J133" s="232"/>
      <c r="K133" s="232"/>
      <c r="L133" s="232"/>
      <c r="M133" s="232"/>
    </row>
    <row r="134" spans="1:13" x14ac:dyDescent="0.2">
      <c r="A134" s="132" t="s">
        <v>56</v>
      </c>
      <c r="B134" s="133">
        <v>248747</v>
      </c>
      <c r="C134" s="134">
        <v>19131</v>
      </c>
      <c r="D134" s="135">
        <v>267878</v>
      </c>
      <c r="F134" s="132" t="s">
        <v>56</v>
      </c>
      <c r="G134" s="133">
        <v>256955</v>
      </c>
      <c r="H134" s="134">
        <v>17477</v>
      </c>
      <c r="I134" s="135">
        <v>274432</v>
      </c>
      <c r="J134" s="232"/>
      <c r="K134" s="232"/>
      <c r="L134" s="232"/>
      <c r="M134" s="232"/>
    </row>
    <row r="135" spans="1:13" ht="13.5" thickBot="1" x14ac:dyDescent="0.25">
      <c r="A135" s="136" t="s">
        <v>37</v>
      </c>
      <c r="B135" s="137">
        <v>149452</v>
      </c>
      <c r="C135" s="138">
        <v>12789</v>
      </c>
      <c r="D135" s="139">
        <v>162241</v>
      </c>
      <c r="F135" s="136" t="s">
        <v>37</v>
      </c>
      <c r="G135" s="137">
        <v>152643</v>
      </c>
      <c r="H135" s="138">
        <v>11692</v>
      </c>
      <c r="I135" s="139">
        <v>164335</v>
      </c>
      <c r="J135" s="232"/>
      <c r="K135" s="232"/>
      <c r="L135" s="232"/>
      <c r="M135" s="232"/>
    </row>
    <row r="136" spans="1:13" ht="13.5" thickTop="1" x14ac:dyDescent="0.2">
      <c r="B136" s="2"/>
      <c r="C136" s="2"/>
      <c r="D136" s="2"/>
      <c r="G136" s="2"/>
      <c r="H136" s="2"/>
      <c r="I136" s="2"/>
      <c r="J136" s="232"/>
      <c r="K136" s="232"/>
      <c r="L136" s="232"/>
      <c r="M136" s="232"/>
    </row>
    <row r="137" spans="1:13" ht="13.5" thickBot="1" x14ac:dyDescent="0.25">
      <c r="A137" s="3"/>
      <c r="B137" s="2"/>
      <c r="C137" s="2"/>
      <c r="D137" s="2"/>
      <c r="F137" s="3"/>
      <c r="G137" s="2"/>
      <c r="H137" s="2"/>
      <c r="I137" s="2"/>
      <c r="J137" s="232"/>
      <c r="K137" s="232"/>
      <c r="L137" s="232"/>
      <c r="M137" s="232"/>
    </row>
    <row r="138" spans="1:13" ht="14.25" thickTop="1" thickBot="1" x14ac:dyDescent="0.25">
      <c r="A138" s="143"/>
      <c r="B138" s="144" t="s">
        <v>1</v>
      </c>
      <c r="C138" s="145" t="s">
        <v>2</v>
      </c>
      <c r="D138" s="146" t="s">
        <v>3</v>
      </c>
      <c r="F138" s="143"/>
      <c r="G138" s="144" t="s">
        <v>1</v>
      </c>
      <c r="H138" s="145" t="s">
        <v>2</v>
      </c>
      <c r="I138" s="146" t="s">
        <v>3</v>
      </c>
      <c r="J138" s="232"/>
      <c r="K138" s="232"/>
      <c r="L138" s="232"/>
      <c r="M138" s="232"/>
    </row>
    <row r="139" spans="1:13" ht="13.5" thickTop="1" x14ac:dyDescent="0.2">
      <c r="A139" s="147" t="s">
        <v>4</v>
      </c>
      <c r="B139" s="148">
        <v>130934</v>
      </c>
      <c r="C139" s="149">
        <v>19441</v>
      </c>
      <c r="D139" s="150">
        <v>139947</v>
      </c>
      <c r="F139" s="147" t="s">
        <v>4</v>
      </c>
      <c r="G139" s="148">
        <v>137836</v>
      </c>
      <c r="H139" s="149">
        <v>17164</v>
      </c>
      <c r="I139" s="150">
        <v>146519</v>
      </c>
      <c r="J139" s="232"/>
      <c r="K139" s="232"/>
      <c r="L139" s="232"/>
      <c r="M139" s="232"/>
    </row>
    <row r="140" spans="1:13" x14ac:dyDescent="0.2">
      <c r="A140" s="128" t="s">
        <v>37</v>
      </c>
      <c r="B140" s="129">
        <v>57669</v>
      </c>
      <c r="C140" s="130">
        <v>13103</v>
      </c>
      <c r="D140" s="131">
        <v>63200</v>
      </c>
      <c r="F140" s="128" t="s">
        <v>37</v>
      </c>
      <c r="G140" s="129">
        <v>60355</v>
      </c>
      <c r="H140" s="130">
        <v>11107</v>
      </c>
      <c r="I140" s="131">
        <v>63359</v>
      </c>
      <c r="J140" s="232"/>
      <c r="K140" s="232"/>
      <c r="L140" s="232"/>
      <c r="M140" s="232"/>
    </row>
    <row r="141" spans="1:13" x14ac:dyDescent="0.2">
      <c r="A141" s="132" t="s">
        <v>5</v>
      </c>
      <c r="B141" s="133">
        <v>79986</v>
      </c>
      <c r="C141" s="134">
        <v>13203</v>
      </c>
      <c r="D141" s="135">
        <v>91136</v>
      </c>
      <c r="F141" s="132" t="s">
        <v>5</v>
      </c>
      <c r="G141" s="133">
        <v>89075</v>
      </c>
      <c r="H141" s="134">
        <v>12645</v>
      </c>
      <c r="I141" s="135">
        <v>99882</v>
      </c>
      <c r="J141" s="232"/>
      <c r="K141" s="232"/>
      <c r="L141" s="232"/>
      <c r="M141" s="232"/>
    </row>
    <row r="142" spans="1:13" x14ac:dyDescent="0.2">
      <c r="A142" s="128" t="s">
        <v>37</v>
      </c>
      <c r="B142" s="129">
        <v>41265</v>
      </c>
      <c r="C142" s="130">
        <v>8668</v>
      </c>
      <c r="D142" s="131">
        <v>48446</v>
      </c>
      <c r="F142" s="128" t="s">
        <v>37</v>
      </c>
      <c r="G142" s="129">
        <v>45037</v>
      </c>
      <c r="H142" s="130">
        <v>8227</v>
      </c>
      <c r="I142" s="131">
        <v>51919</v>
      </c>
      <c r="J142" s="232"/>
      <c r="K142" s="232"/>
      <c r="L142" s="232"/>
      <c r="M142" s="232"/>
    </row>
    <row r="143" spans="1:13" x14ac:dyDescent="0.2">
      <c r="A143" s="132" t="s">
        <v>6</v>
      </c>
      <c r="B143" s="133">
        <v>76209</v>
      </c>
      <c r="C143" s="134">
        <v>11149</v>
      </c>
      <c r="D143" s="135">
        <v>86876</v>
      </c>
      <c r="F143" s="132" t="s">
        <v>6</v>
      </c>
      <c r="G143" s="133">
        <v>85482</v>
      </c>
      <c r="H143" s="134">
        <v>10858</v>
      </c>
      <c r="I143" s="135">
        <v>95896</v>
      </c>
      <c r="J143" s="232"/>
      <c r="K143" s="232"/>
      <c r="L143" s="232"/>
      <c r="M143" s="232"/>
    </row>
    <row r="144" spans="1:13" x14ac:dyDescent="0.2">
      <c r="A144" s="128" t="s">
        <v>37</v>
      </c>
      <c r="B144" s="129">
        <v>40046</v>
      </c>
      <c r="C144" s="130">
        <v>7128</v>
      </c>
      <c r="D144" s="131">
        <v>46912</v>
      </c>
      <c r="F144" s="128" t="s">
        <v>37</v>
      </c>
      <c r="G144" s="129">
        <v>43647</v>
      </c>
      <c r="H144" s="130">
        <v>6870</v>
      </c>
      <c r="I144" s="131">
        <v>50259</v>
      </c>
      <c r="J144" s="232"/>
      <c r="K144" s="232"/>
      <c r="L144" s="232"/>
      <c r="M144" s="232"/>
    </row>
    <row r="145" spans="1:13" x14ac:dyDescent="0.2">
      <c r="A145" s="132" t="s">
        <v>7</v>
      </c>
      <c r="B145" s="133">
        <v>119687</v>
      </c>
      <c r="C145" s="134">
        <v>16309</v>
      </c>
      <c r="D145" s="135">
        <v>128235</v>
      </c>
      <c r="F145" s="132" t="s">
        <v>7</v>
      </c>
      <c r="G145" s="133">
        <v>127125</v>
      </c>
      <c r="H145" s="134">
        <v>14989</v>
      </c>
      <c r="I145" s="135">
        <v>135301</v>
      </c>
      <c r="J145" s="232"/>
      <c r="K145" s="232"/>
      <c r="L145" s="232"/>
      <c r="M145" s="232"/>
    </row>
    <row r="146" spans="1:13" ht="13.5" thickBot="1" x14ac:dyDescent="0.25">
      <c r="A146" s="136" t="s">
        <v>37</v>
      </c>
      <c r="B146" s="137">
        <v>54989</v>
      </c>
      <c r="C146" s="138">
        <v>10722</v>
      </c>
      <c r="D146" s="139">
        <v>60049</v>
      </c>
      <c r="F146" s="136" t="s">
        <v>37</v>
      </c>
      <c r="G146" s="137">
        <v>57816</v>
      </c>
      <c r="H146" s="138">
        <v>9741</v>
      </c>
      <c r="I146" s="139">
        <v>62598</v>
      </c>
      <c r="J146" s="232"/>
      <c r="K146" s="232"/>
      <c r="L146" s="232"/>
      <c r="M146" s="232"/>
    </row>
    <row r="147" spans="1:13" ht="13.5" thickTop="1" x14ac:dyDescent="0.2">
      <c r="A147" s="3"/>
      <c r="B147" s="2"/>
      <c r="C147" s="2"/>
      <c r="D147" s="2"/>
      <c r="F147" s="3"/>
      <c r="G147" s="2"/>
      <c r="H147" s="2"/>
      <c r="I147" s="2"/>
      <c r="J147" s="232"/>
      <c r="K147" s="232"/>
      <c r="L147" s="232"/>
      <c r="M147" s="232"/>
    </row>
    <row r="148" spans="1:13" ht="13.5" thickBot="1" x14ac:dyDescent="0.25">
      <c r="A148" s="3"/>
      <c r="B148" s="2"/>
      <c r="C148" s="2"/>
      <c r="D148" s="2"/>
      <c r="F148" s="3"/>
      <c r="G148" s="2"/>
      <c r="H148" s="2"/>
      <c r="I148" s="2"/>
      <c r="J148" s="232"/>
      <c r="K148" s="232"/>
      <c r="L148" s="232"/>
      <c r="M148" s="232"/>
    </row>
    <row r="149" spans="1:13" ht="27" thickTop="1" thickBot="1" x14ac:dyDescent="0.25">
      <c r="A149" s="143"/>
      <c r="B149" s="151" t="s">
        <v>8</v>
      </c>
      <c r="C149" s="145" t="s">
        <v>9</v>
      </c>
      <c r="D149" s="146" t="s">
        <v>10</v>
      </c>
      <c r="F149" s="143"/>
      <c r="G149" s="151" t="s">
        <v>8</v>
      </c>
      <c r="H149" s="145" t="s">
        <v>9</v>
      </c>
      <c r="I149" s="146" t="s">
        <v>10</v>
      </c>
      <c r="J149" s="232"/>
      <c r="K149" s="232"/>
      <c r="L149" s="232"/>
      <c r="M149" s="232"/>
    </row>
    <row r="150" spans="1:13" ht="13.5" thickTop="1" x14ac:dyDescent="0.2">
      <c r="A150" s="147" t="s">
        <v>4</v>
      </c>
      <c r="B150" s="152">
        <f t="shared" ref="B150:B157" si="0">(B139+C139)-D139</f>
        <v>10428</v>
      </c>
      <c r="C150" s="149">
        <f t="shared" ref="C150:C157" si="1">B139-B150</f>
        <v>120506</v>
      </c>
      <c r="D150" s="150">
        <f t="shared" ref="D150:D157" si="2">C139-B150</f>
        <v>9013</v>
      </c>
      <c r="F150" s="147" t="s">
        <v>4</v>
      </c>
      <c r="G150" s="152">
        <f t="shared" ref="G150:G155" si="3">(G139+H139)-I139</f>
        <v>8481</v>
      </c>
      <c r="H150" s="149">
        <f t="shared" ref="H150:H157" si="4">G139-G150</f>
        <v>129355</v>
      </c>
      <c r="I150" s="150">
        <f t="shared" ref="I150:I155" si="5">H139-G150</f>
        <v>8683</v>
      </c>
      <c r="J150" s="232"/>
      <c r="K150" s="232"/>
      <c r="L150" s="232"/>
      <c r="M150" s="232"/>
    </row>
    <row r="151" spans="1:13" x14ac:dyDescent="0.2">
      <c r="A151" s="128" t="s">
        <v>37</v>
      </c>
      <c r="B151" s="140">
        <f t="shared" si="0"/>
        <v>7572</v>
      </c>
      <c r="C151" s="130">
        <f t="shared" si="1"/>
        <v>50097</v>
      </c>
      <c r="D151" s="131">
        <f t="shared" si="2"/>
        <v>5531</v>
      </c>
      <c r="F151" s="128" t="s">
        <v>37</v>
      </c>
      <c r="G151" s="243">
        <f t="shared" si="3"/>
        <v>8103</v>
      </c>
      <c r="H151" s="206">
        <f t="shared" si="4"/>
        <v>52252</v>
      </c>
      <c r="I151" s="207">
        <f t="shared" si="5"/>
        <v>3004</v>
      </c>
      <c r="J151" s="232"/>
      <c r="K151" s="232"/>
      <c r="L151" s="232"/>
      <c r="M151" s="232"/>
    </row>
    <row r="152" spans="1:13" x14ac:dyDescent="0.2">
      <c r="A152" s="132" t="s">
        <v>5</v>
      </c>
      <c r="B152" s="141">
        <f t="shared" si="0"/>
        <v>2053</v>
      </c>
      <c r="C152" s="134">
        <f t="shared" si="1"/>
        <v>77933</v>
      </c>
      <c r="D152" s="135">
        <f t="shared" si="2"/>
        <v>11150</v>
      </c>
      <c r="F152" s="132" t="s">
        <v>5</v>
      </c>
      <c r="G152" s="184">
        <f t="shared" si="3"/>
        <v>1838</v>
      </c>
      <c r="H152" s="185">
        <f t="shared" si="4"/>
        <v>87237</v>
      </c>
      <c r="I152" s="186">
        <f t="shared" si="5"/>
        <v>10807</v>
      </c>
    </row>
    <row r="153" spans="1:13" x14ac:dyDescent="0.2">
      <c r="A153" s="128" t="s">
        <v>37</v>
      </c>
      <c r="B153" s="140">
        <f t="shared" si="0"/>
        <v>1487</v>
      </c>
      <c r="C153" s="130">
        <f t="shared" si="1"/>
        <v>39778</v>
      </c>
      <c r="D153" s="131">
        <f t="shared" si="2"/>
        <v>7181</v>
      </c>
      <c r="F153" s="128" t="s">
        <v>37</v>
      </c>
      <c r="G153" s="243">
        <f t="shared" si="3"/>
        <v>1345</v>
      </c>
      <c r="H153" s="206">
        <f t="shared" si="4"/>
        <v>43692</v>
      </c>
      <c r="I153" s="207">
        <f t="shared" si="5"/>
        <v>6882</v>
      </c>
    </row>
    <row r="154" spans="1:13" x14ac:dyDescent="0.2">
      <c r="A154" s="132" t="s">
        <v>6</v>
      </c>
      <c r="B154" s="184">
        <f t="shared" si="0"/>
        <v>482</v>
      </c>
      <c r="C154" s="185">
        <f t="shared" si="1"/>
        <v>75727</v>
      </c>
      <c r="D154" s="186">
        <f t="shared" si="2"/>
        <v>10667</v>
      </c>
      <c r="F154" s="132" t="s">
        <v>6</v>
      </c>
      <c r="G154" s="184">
        <f t="shared" si="3"/>
        <v>444</v>
      </c>
      <c r="H154" s="185">
        <f t="shared" si="4"/>
        <v>85038</v>
      </c>
      <c r="I154" s="186">
        <f t="shared" si="5"/>
        <v>10414</v>
      </c>
    </row>
    <row r="155" spans="1:13" x14ac:dyDescent="0.2">
      <c r="A155" s="128" t="s">
        <v>37</v>
      </c>
      <c r="B155" s="140">
        <f t="shared" si="0"/>
        <v>262</v>
      </c>
      <c r="C155" s="130">
        <f t="shared" si="1"/>
        <v>39784</v>
      </c>
      <c r="D155" s="131">
        <f t="shared" si="2"/>
        <v>6866</v>
      </c>
      <c r="F155" s="128" t="s">
        <v>37</v>
      </c>
      <c r="G155" s="243">
        <f t="shared" si="3"/>
        <v>258</v>
      </c>
      <c r="H155" s="206">
        <f t="shared" si="4"/>
        <v>43389</v>
      </c>
      <c r="I155" s="207">
        <f t="shared" si="5"/>
        <v>6612</v>
      </c>
    </row>
    <row r="156" spans="1:13" x14ac:dyDescent="0.2">
      <c r="A156" s="132" t="s">
        <v>7</v>
      </c>
      <c r="B156" s="141">
        <f t="shared" si="0"/>
        <v>7761</v>
      </c>
      <c r="C156" s="134">
        <f t="shared" si="1"/>
        <v>111926</v>
      </c>
      <c r="D156" s="135">
        <f t="shared" si="2"/>
        <v>8548</v>
      </c>
      <c r="F156" s="132" t="s">
        <v>7</v>
      </c>
      <c r="G156" s="184">
        <f>(G145+H145)-I145</f>
        <v>6813</v>
      </c>
      <c r="H156" s="185">
        <f t="shared" si="4"/>
        <v>120312</v>
      </c>
      <c r="I156" s="186">
        <f>H145-G156</f>
        <v>8176</v>
      </c>
    </row>
    <row r="157" spans="1:13" ht="13.5" thickBot="1" x14ac:dyDescent="0.25">
      <c r="A157" s="136" t="s">
        <v>37</v>
      </c>
      <c r="B157" s="142">
        <f t="shared" si="0"/>
        <v>5662</v>
      </c>
      <c r="C157" s="138">
        <f t="shared" si="1"/>
        <v>49327</v>
      </c>
      <c r="D157" s="139">
        <f t="shared" si="2"/>
        <v>5060</v>
      </c>
      <c r="F157" s="136" t="s">
        <v>37</v>
      </c>
      <c r="G157" s="244">
        <f>(G146+H146)-I146</f>
        <v>4959</v>
      </c>
      <c r="H157" s="210">
        <f t="shared" si="4"/>
        <v>52857</v>
      </c>
      <c r="I157" s="211">
        <f>H146-G157</f>
        <v>4782</v>
      </c>
    </row>
    <row r="158" spans="1:13" ht="13.5" thickTop="1" x14ac:dyDescent="0.2">
      <c r="A158" s="284"/>
      <c r="B158" s="263"/>
      <c r="C158" s="263"/>
      <c r="D158" s="263"/>
      <c r="F158" s="284"/>
      <c r="G158" s="285"/>
      <c r="H158" s="285"/>
      <c r="I158" s="285"/>
    </row>
    <row r="159" spans="1:13" x14ac:dyDescent="0.2">
      <c r="A159" s="1" t="s">
        <v>97</v>
      </c>
      <c r="B159" s="263"/>
      <c r="C159" s="263"/>
      <c r="D159" s="263"/>
      <c r="F159" s="284"/>
      <c r="G159" s="285"/>
      <c r="H159" s="285"/>
      <c r="I159" s="285"/>
    </row>
    <row r="160" spans="1:13" x14ac:dyDescent="0.2">
      <c r="A160" s="276" t="s">
        <v>93</v>
      </c>
    </row>
    <row r="161" spans="1:9" x14ac:dyDescent="0.2">
      <c r="A161" s="1" t="s">
        <v>94</v>
      </c>
    </row>
    <row r="163" spans="1:9" x14ac:dyDescent="0.2">
      <c r="A163" s="3" t="s">
        <v>33</v>
      </c>
      <c r="F163" s="3" t="s">
        <v>33</v>
      </c>
    </row>
    <row r="164" spans="1:9" x14ac:dyDescent="0.2">
      <c r="A164" s="3" t="s">
        <v>91</v>
      </c>
      <c r="F164" s="3" t="s">
        <v>92</v>
      </c>
    </row>
    <row r="165" spans="1:9" x14ac:dyDescent="0.2">
      <c r="A165" s="3"/>
      <c r="F165" s="3"/>
    </row>
    <row r="166" spans="1:9" ht="13.5" thickBot="1" x14ac:dyDescent="0.25">
      <c r="A166" s="3" t="s">
        <v>0</v>
      </c>
      <c r="F166" s="3" t="s">
        <v>0</v>
      </c>
    </row>
    <row r="167" spans="1:9" ht="14.25" thickTop="1" thickBot="1" x14ac:dyDescent="0.25">
      <c r="A167" s="143"/>
      <c r="B167" s="144" t="s">
        <v>1</v>
      </c>
      <c r="C167" s="145" t="s">
        <v>2</v>
      </c>
      <c r="D167" s="146" t="s">
        <v>3</v>
      </c>
      <c r="F167" s="143"/>
      <c r="G167" s="144" t="s">
        <v>1</v>
      </c>
      <c r="H167" s="145" t="s">
        <v>2</v>
      </c>
      <c r="I167" s="146" t="s">
        <v>3</v>
      </c>
    </row>
    <row r="168" spans="1:9" ht="13.5" thickTop="1" x14ac:dyDescent="0.2">
      <c r="A168" s="147" t="s">
        <v>76</v>
      </c>
      <c r="B168" s="148">
        <v>323704</v>
      </c>
      <c r="C168" s="149">
        <v>21238</v>
      </c>
      <c r="D168" s="150">
        <f>B168+C168</f>
        <v>344942</v>
      </c>
      <c r="F168" s="147" t="s">
        <v>76</v>
      </c>
      <c r="G168" s="148">
        <v>320365</v>
      </c>
      <c r="H168" s="149">
        <v>18897</v>
      </c>
      <c r="I168" s="150">
        <f>G168+H168</f>
        <v>339262</v>
      </c>
    </row>
    <row r="169" spans="1:9" x14ac:dyDescent="0.2">
      <c r="A169" s="128" t="s">
        <v>37</v>
      </c>
      <c r="B169" s="129">
        <v>191868</v>
      </c>
      <c r="C169" s="130">
        <v>12796</v>
      </c>
      <c r="D169" s="131">
        <v>204664</v>
      </c>
      <c r="F169" s="128" t="s">
        <v>37</v>
      </c>
      <c r="G169" s="129">
        <v>187770</v>
      </c>
      <c r="H169" s="130">
        <v>11756</v>
      </c>
      <c r="I169" s="131">
        <f t="shared" ref="I169:I175" si="6">G169+H169</f>
        <v>199526</v>
      </c>
    </row>
    <row r="170" spans="1:9" ht="15" x14ac:dyDescent="0.2">
      <c r="A170" s="132" t="s">
        <v>80</v>
      </c>
      <c r="B170" s="133">
        <v>139760</v>
      </c>
      <c r="C170" s="134">
        <v>14509</v>
      </c>
      <c r="D170" s="135">
        <f>SUM(B170:C170)</f>
        <v>154269</v>
      </c>
      <c r="F170" s="132" t="s">
        <v>80</v>
      </c>
      <c r="G170" s="133">
        <v>148876</v>
      </c>
      <c r="H170" s="134">
        <v>13516</v>
      </c>
      <c r="I170" s="135">
        <f t="shared" si="6"/>
        <v>162392</v>
      </c>
    </row>
    <row r="171" spans="1:9" x14ac:dyDescent="0.2">
      <c r="A171" s="128" t="s">
        <v>37</v>
      </c>
      <c r="B171" s="129">
        <v>81897</v>
      </c>
      <c r="C171" s="130">
        <v>8481</v>
      </c>
      <c r="D171" s="131">
        <v>90378</v>
      </c>
      <c r="F171" s="128" t="s">
        <v>37</v>
      </c>
      <c r="G171" s="129">
        <v>84351</v>
      </c>
      <c r="H171" s="130">
        <v>8356</v>
      </c>
      <c r="I171" s="131">
        <f t="shared" si="6"/>
        <v>92707</v>
      </c>
    </row>
    <row r="172" spans="1:9" ht="15" x14ac:dyDescent="0.2">
      <c r="A172" s="132" t="s">
        <v>81</v>
      </c>
      <c r="B172" s="133">
        <v>97924</v>
      </c>
      <c r="C172" s="134">
        <v>11424</v>
      </c>
      <c r="D172" s="135">
        <v>109348</v>
      </c>
      <c r="F172" s="132" t="s">
        <v>81</v>
      </c>
      <c r="G172" s="133">
        <v>104328</v>
      </c>
      <c r="H172" s="134">
        <v>10801</v>
      </c>
      <c r="I172" s="135">
        <f t="shared" si="6"/>
        <v>115129</v>
      </c>
    </row>
    <row r="173" spans="1:9" x14ac:dyDescent="0.2">
      <c r="A173" s="128" t="s">
        <v>37</v>
      </c>
      <c r="B173" s="129">
        <v>49782</v>
      </c>
      <c r="C173" s="130">
        <v>6351</v>
      </c>
      <c r="D173" s="131">
        <v>56133</v>
      </c>
      <c r="F173" s="128" t="s">
        <v>37</v>
      </c>
      <c r="G173" s="129">
        <v>51423</v>
      </c>
      <c r="H173" s="130">
        <v>6377</v>
      </c>
      <c r="I173" s="131">
        <f t="shared" si="6"/>
        <v>57800</v>
      </c>
    </row>
    <row r="174" spans="1:9" x14ac:dyDescent="0.2">
      <c r="A174" s="132" t="s">
        <v>56</v>
      </c>
      <c r="B174" s="133">
        <v>274428</v>
      </c>
      <c r="C174" s="134">
        <v>17648</v>
      </c>
      <c r="D174" s="135">
        <v>292076</v>
      </c>
      <c r="F174" s="132" t="s">
        <v>56</v>
      </c>
      <c r="G174" s="133">
        <v>273393</v>
      </c>
      <c r="H174" s="134">
        <v>16155</v>
      </c>
      <c r="I174" s="135">
        <f t="shared" si="6"/>
        <v>289548</v>
      </c>
    </row>
    <row r="175" spans="1:9" ht="13.5" thickBot="1" x14ac:dyDescent="0.25">
      <c r="A175" s="136" t="s">
        <v>37</v>
      </c>
      <c r="B175" s="137">
        <v>163437</v>
      </c>
      <c r="C175" s="138">
        <v>10491</v>
      </c>
      <c r="D175" s="139">
        <v>173928</v>
      </c>
      <c r="F175" s="136" t="s">
        <v>37</v>
      </c>
      <c r="G175" s="137">
        <v>161683</v>
      </c>
      <c r="H175" s="138">
        <v>9908</v>
      </c>
      <c r="I175" s="139">
        <f t="shared" si="6"/>
        <v>171591</v>
      </c>
    </row>
    <row r="176" spans="1:9" ht="13.5" thickTop="1" x14ac:dyDescent="0.2">
      <c r="B176" s="2"/>
      <c r="C176" s="2"/>
      <c r="D176" s="2"/>
      <c r="G176" s="2"/>
      <c r="H176" s="2"/>
      <c r="I176" s="2"/>
    </row>
    <row r="177" spans="1:11" ht="13.5" thickBot="1" x14ac:dyDescent="0.25">
      <c r="A177" s="3"/>
      <c r="B177" s="2"/>
      <c r="C177" s="2"/>
      <c r="D177" s="2"/>
      <c r="F177" s="3"/>
      <c r="G177" s="2"/>
      <c r="H177" s="2"/>
      <c r="I177" s="2"/>
    </row>
    <row r="178" spans="1:11" ht="14.25" thickTop="1" thickBot="1" x14ac:dyDescent="0.25">
      <c r="A178" s="143"/>
      <c r="B178" s="144" t="s">
        <v>1</v>
      </c>
      <c r="C178" s="145" t="s">
        <v>2</v>
      </c>
      <c r="D178" s="146" t="s">
        <v>3</v>
      </c>
      <c r="F178" s="143"/>
      <c r="G178" s="144" t="s">
        <v>1</v>
      </c>
      <c r="H178" s="145" t="s">
        <v>2</v>
      </c>
      <c r="I178" s="146" t="s">
        <v>3</v>
      </c>
    </row>
    <row r="179" spans="1:11" ht="13.5" thickTop="1" x14ac:dyDescent="0.2">
      <c r="A179" s="147" t="s">
        <v>4</v>
      </c>
      <c r="B179" s="148">
        <v>146801</v>
      </c>
      <c r="C179" s="149">
        <v>17484</v>
      </c>
      <c r="D179" s="150">
        <v>156059</v>
      </c>
      <c r="F179" s="147" t="s">
        <v>4</v>
      </c>
      <c r="G179" s="148">
        <v>147276</v>
      </c>
      <c r="H179" s="149">
        <v>16703</v>
      </c>
      <c r="I179" s="150">
        <v>156798</v>
      </c>
    </row>
    <row r="180" spans="1:11" x14ac:dyDescent="0.2">
      <c r="A180" s="128" t="s">
        <v>37</v>
      </c>
      <c r="B180" s="129">
        <v>62507</v>
      </c>
      <c r="C180" s="130">
        <v>10022</v>
      </c>
      <c r="D180" s="131">
        <v>66828</v>
      </c>
      <c r="F180" s="128" t="s">
        <v>37</v>
      </c>
      <c r="G180" s="129">
        <v>61700</v>
      </c>
      <c r="H180" s="130">
        <v>10205</v>
      </c>
      <c r="I180" s="131">
        <v>66920</v>
      </c>
    </row>
    <row r="181" spans="1:11" x14ac:dyDescent="0.2">
      <c r="A181" s="132" t="s">
        <v>5</v>
      </c>
      <c r="B181" s="133">
        <v>97190</v>
      </c>
      <c r="C181" s="134">
        <v>13629</v>
      </c>
      <c r="D181" s="135">
        <v>108707</v>
      </c>
      <c r="F181" s="132" t="s">
        <v>5</v>
      </c>
      <c r="G181" s="133">
        <v>104003</v>
      </c>
      <c r="H181" s="134">
        <v>12593</v>
      </c>
      <c r="I181" s="135">
        <v>114539</v>
      </c>
    </row>
    <row r="182" spans="1:11" x14ac:dyDescent="0.2">
      <c r="A182" s="128" t="s">
        <v>37</v>
      </c>
      <c r="B182" s="129">
        <v>47866</v>
      </c>
      <c r="C182" s="130">
        <v>7878</v>
      </c>
      <c r="D182" s="131">
        <v>54230</v>
      </c>
      <c r="F182" s="128" t="s">
        <v>37</v>
      </c>
      <c r="G182" s="129">
        <v>49441</v>
      </c>
      <c r="H182" s="130">
        <v>7646</v>
      </c>
      <c r="I182" s="131">
        <v>55645</v>
      </c>
    </row>
    <row r="183" spans="1:11" x14ac:dyDescent="0.2">
      <c r="A183" s="132" t="s">
        <v>6</v>
      </c>
      <c r="B183" s="133">
        <v>92727</v>
      </c>
      <c r="C183" s="134">
        <v>11342</v>
      </c>
      <c r="D183" s="135">
        <v>103529</v>
      </c>
      <c r="F183" s="132" t="s">
        <v>6</v>
      </c>
      <c r="G183" s="133">
        <v>98726</v>
      </c>
      <c r="H183" s="134">
        <v>10658</v>
      </c>
      <c r="I183" s="135">
        <v>108783</v>
      </c>
    </row>
    <row r="184" spans="1:11" x14ac:dyDescent="0.2">
      <c r="A184" s="128" t="s">
        <v>37</v>
      </c>
      <c r="B184" s="129">
        <v>46303</v>
      </c>
      <c r="C184" s="130">
        <v>6304</v>
      </c>
      <c r="D184" s="131">
        <v>52288</v>
      </c>
      <c r="F184" s="128" t="s">
        <v>37</v>
      </c>
      <c r="G184" s="129">
        <v>47773</v>
      </c>
      <c r="H184" s="130">
        <v>6265</v>
      </c>
      <c r="I184" s="131">
        <v>53680</v>
      </c>
    </row>
    <row r="185" spans="1:11" x14ac:dyDescent="0.2">
      <c r="A185" s="132" t="s">
        <v>7</v>
      </c>
      <c r="B185" s="133">
        <v>135232</v>
      </c>
      <c r="C185" s="134">
        <v>15600</v>
      </c>
      <c r="D185" s="135">
        <v>144117</v>
      </c>
      <c r="F185" s="132" t="s">
        <v>7</v>
      </c>
      <c r="G185" s="133">
        <v>136116</v>
      </c>
      <c r="H185" s="134">
        <v>14593</v>
      </c>
      <c r="I185" s="135">
        <v>144852</v>
      </c>
    </row>
    <row r="186" spans="1:11" ht="13.5" thickBot="1" x14ac:dyDescent="0.25">
      <c r="A186" s="136" t="s">
        <v>37</v>
      </c>
      <c r="B186" s="137">
        <v>59993</v>
      </c>
      <c r="C186" s="138">
        <v>9013</v>
      </c>
      <c r="D186" s="139">
        <v>64255</v>
      </c>
      <c r="F186" s="136" t="s">
        <v>37</v>
      </c>
      <c r="G186" s="137">
        <v>59526</v>
      </c>
      <c r="H186" s="138">
        <v>8764</v>
      </c>
      <c r="I186" s="139">
        <v>64148</v>
      </c>
    </row>
    <row r="187" spans="1:11" ht="13.5" thickTop="1" x14ac:dyDescent="0.2">
      <c r="A187" s="3"/>
      <c r="B187" s="2"/>
      <c r="C187" s="2"/>
      <c r="D187" s="2"/>
      <c r="F187" s="3"/>
      <c r="G187" s="2"/>
      <c r="H187" s="2"/>
      <c r="I187" s="2"/>
    </row>
    <row r="188" spans="1:11" ht="13.5" thickBot="1" x14ac:dyDescent="0.25">
      <c r="A188" s="3"/>
      <c r="B188" s="2"/>
      <c r="C188" s="2"/>
      <c r="D188" s="2"/>
      <c r="F188" s="3"/>
      <c r="G188" s="2"/>
      <c r="H188" s="2"/>
      <c r="I188" s="2"/>
    </row>
    <row r="189" spans="1:11" ht="27" thickTop="1" thickBot="1" x14ac:dyDescent="0.25">
      <c r="A189" s="143"/>
      <c r="B189" s="151" t="s">
        <v>8</v>
      </c>
      <c r="C189" s="145" t="s">
        <v>9</v>
      </c>
      <c r="D189" s="146" t="s">
        <v>10</v>
      </c>
      <c r="F189" s="143"/>
      <c r="G189" s="151" t="s">
        <v>8</v>
      </c>
      <c r="H189" s="145" t="s">
        <v>9</v>
      </c>
      <c r="I189" s="146" t="s">
        <v>10</v>
      </c>
    </row>
    <row r="190" spans="1:11" ht="13.5" thickTop="1" x14ac:dyDescent="0.2">
      <c r="A190" s="147" t="s">
        <v>4</v>
      </c>
      <c r="B190" s="152">
        <f t="shared" ref="B190:B195" si="7">(B179+C179)-D179</f>
        <v>8226</v>
      </c>
      <c r="C190" s="149">
        <f t="shared" ref="C190:C197" si="8">B179-B190</f>
        <v>138575</v>
      </c>
      <c r="D190" s="150">
        <f t="shared" ref="D190:D195" si="9">C179-B190</f>
        <v>9258</v>
      </c>
      <c r="F190" s="147" t="s">
        <v>4</v>
      </c>
      <c r="G190" s="152">
        <v>7181</v>
      </c>
      <c r="H190" s="149">
        <v>140095</v>
      </c>
      <c r="I190" s="150">
        <v>9522</v>
      </c>
    </row>
    <row r="191" spans="1:11" x14ac:dyDescent="0.2">
      <c r="A191" s="128" t="s">
        <v>37</v>
      </c>
      <c r="B191" s="243">
        <f t="shared" si="7"/>
        <v>5701</v>
      </c>
      <c r="C191" s="206">
        <f t="shared" si="8"/>
        <v>56806</v>
      </c>
      <c r="D191" s="207">
        <f t="shared" si="9"/>
        <v>4321</v>
      </c>
      <c r="F191" s="128" t="s">
        <v>37</v>
      </c>
      <c r="G191" s="140">
        <v>4985</v>
      </c>
      <c r="H191" s="130">
        <v>56715</v>
      </c>
      <c r="I191" s="131">
        <v>5220</v>
      </c>
      <c r="K191" s="1" t="s">
        <v>101</v>
      </c>
    </row>
    <row r="192" spans="1:11" x14ac:dyDescent="0.2">
      <c r="A192" s="132" t="s">
        <v>5</v>
      </c>
      <c r="B192" s="184">
        <f t="shared" si="7"/>
        <v>2112</v>
      </c>
      <c r="C192" s="185">
        <f t="shared" si="8"/>
        <v>95078</v>
      </c>
      <c r="D192" s="186">
        <f t="shared" si="9"/>
        <v>11517</v>
      </c>
      <c r="F192" s="132" t="s">
        <v>5</v>
      </c>
      <c r="G192" s="141">
        <v>2057</v>
      </c>
      <c r="H192" s="134">
        <v>101946</v>
      </c>
      <c r="I192" s="135">
        <v>10536</v>
      </c>
    </row>
    <row r="193" spans="1:9" x14ac:dyDescent="0.2">
      <c r="A193" s="128" t="s">
        <v>37</v>
      </c>
      <c r="B193" s="243">
        <f t="shared" si="7"/>
        <v>1514</v>
      </c>
      <c r="C193" s="206">
        <f t="shared" si="8"/>
        <v>46352</v>
      </c>
      <c r="D193" s="207">
        <f t="shared" si="9"/>
        <v>6364</v>
      </c>
      <c r="F193" s="128" t="s">
        <v>37</v>
      </c>
      <c r="G193" s="140">
        <v>1442</v>
      </c>
      <c r="H193" s="130">
        <v>47999</v>
      </c>
      <c r="I193" s="131">
        <v>6204</v>
      </c>
    </row>
    <row r="194" spans="1:9" x14ac:dyDescent="0.2">
      <c r="A194" s="132" t="s">
        <v>6</v>
      </c>
      <c r="B194" s="184">
        <f t="shared" si="7"/>
        <v>540</v>
      </c>
      <c r="C194" s="185">
        <f t="shared" si="8"/>
        <v>92187</v>
      </c>
      <c r="D194" s="186">
        <f t="shared" si="9"/>
        <v>10802</v>
      </c>
      <c r="F194" s="132" t="s">
        <v>6</v>
      </c>
      <c r="G194" s="141">
        <v>601</v>
      </c>
      <c r="H194" s="134">
        <v>98125</v>
      </c>
      <c r="I194" s="135">
        <v>10057</v>
      </c>
    </row>
    <row r="195" spans="1:9" x14ac:dyDescent="0.2">
      <c r="A195" s="128" t="s">
        <v>37</v>
      </c>
      <c r="B195" s="243">
        <f t="shared" si="7"/>
        <v>319</v>
      </c>
      <c r="C195" s="206">
        <f t="shared" si="8"/>
        <v>45984</v>
      </c>
      <c r="D195" s="207">
        <f t="shared" si="9"/>
        <v>5985</v>
      </c>
      <c r="F195" s="128" t="s">
        <v>37</v>
      </c>
      <c r="G195" s="140">
        <v>358</v>
      </c>
      <c r="H195" s="130">
        <v>47415</v>
      </c>
      <c r="I195" s="131">
        <v>5907</v>
      </c>
    </row>
    <row r="196" spans="1:9" x14ac:dyDescent="0.2">
      <c r="A196" s="132" t="s">
        <v>7</v>
      </c>
      <c r="B196" s="184">
        <f>(B185+C185)-D185</f>
        <v>6715</v>
      </c>
      <c r="C196" s="185">
        <f t="shared" si="8"/>
        <v>128517</v>
      </c>
      <c r="D196" s="186">
        <f>C185-B196</f>
        <v>8885</v>
      </c>
      <c r="F196" s="132" t="s">
        <v>7</v>
      </c>
      <c r="G196" s="141">
        <v>5857</v>
      </c>
      <c r="H196" s="134">
        <v>130259</v>
      </c>
      <c r="I196" s="135">
        <v>8736</v>
      </c>
    </row>
    <row r="197" spans="1:9" ht="13.5" thickBot="1" x14ac:dyDescent="0.25">
      <c r="A197" s="136" t="s">
        <v>37</v>
      </c>
      <c r="B197" s="244">
        <f>(B186+C186)-D186</f>
        <v>4751</v>
      </c>
      <c r="C197" s="210">
        <f t="shared" si="8"/>
        <v>55242</v>
      </c>
      <c r="D197" s="211">
        <f>C186-B197</f>
        <v>4262</v>
      </c>
      <c r="F197" s="136" t="s">
        <v>37</v>
      </c>
      <c r="G197" s="142">
        <v>4142</v>
      </c>
      <c r="H197" s="138">
        <v>55384</v>
      </c>
      <c r="I197" s="139">
        <v>4622</v>
      </c>
    </row>
    <row r="198" spans="1:9" ht="13.5" thickTop="1" x14ac:dyDescent="0.2"/>
    <row r="199" spans="1:9" x14ac:dyDescent="0.2">
      <c r="A199" s="1" t="s">
        <v>97</v>
      </c>
    </row>
    <row r="200" spans="1:9" x14ac:dyDescent="0.2">
      <c r="A200" s="276" t="s">
        <v>93</v>
      </c>
    </row>
    <row r="201" spans="1:9" x14ac:dyDescent="0.2">
      <c r="A201" s="1" t="s">
        <v>94</v>
      </c>
    </row>
    <row r="203" spans="1:9" x14ac:dyDescent="0.2">
      <c r="A203" s="3" t="s">
        <v>33</v>
      </c>
      <c r="F203" s="3" t="s">
        <v>33</v>
      </c>
    </row>
    <row r="204" spans="1:9" x14ac:dyDescent="0.2">
      <c r="A204" s="3" t="s">
        <v>98</v>
      </c>
      <c r="F204" s="303" t="s">
        <v>107</v>
      </c>
    </row>
    <row r="205" spans="1:9" x14ac:dyDescent="0.2">
      <c r="A205" s="3"/>
      <c r="F205" s="3"/>
    </row>
    <row r="206" spans="1:9" ht="13.5" thickBot="1" x14ac:dyDescent="0.25">
      <c r="A206" s="3" t="s">
        <v>0</v>
      </c>
      <c r="F206" s="3" t="s">
        <v>0</v>
      </c>
    </row>
    <row r="207" spans="1:9" ht="14.25" thickTop="1" thickBot="1" x14ac:dyDescent="0.25">
      <c r="A207" s="143"/>
      <c r="B207" s="144" t="s">
        <v>1</v>
      </c>
      <c r="C207" s="145" t="s">
        <v>2</v>
      </c>
      <c r="D207" s="146" t="s">
        <v>3</v>
      </c>
      <c r="F207" s="143"/>
      <c r="G207" s="144" t="s">
        <v>1</v>
      </c>
      <c r="H207" s="145" t="s">
        <v>2</v>
      </c>
      <c r="I207" s="146" t="s">
        <v>3</v>
      </c>
    </row>
    <row r="208" spans="1:9" ht="13.5" thickTop="1" x14ac:dyDescent="0.2">
      <c r="A208" s="147" t="s">
        <v>76</v>
      </c>
      <c r="B208" s="152">
        <v>324993</v>
      </c>
      <c r="C208" s="149">
        <v>20623</v>
      </c>
      <c r="D208" s="150">
        <f>B208+C208</f>
        <v>345616</v>
      </c>
      <c r="F208" s="147" t="s">
        <v>76</v>
      </c>
      <c r="G208" s="152">
        <v>331536</v>
      </c>
      <c r="H208" s="149">
        <v>22146</v>
      </c>
      <c r="I208" s="150">
        <f>G208+H208</f>
        <v>353682</v>
      </c>
    </row>
    <row r="209" spans="1:12" x14ac:dyDescent="0.2">
      <c r="A209" s="128" t="s">
        <v>37</v>
      </c>
      <c r="B209" s="129">
        <v>198168</v>
      </c>
      <c r="C209" s="130">
        <v>12402</v>
      </c>
      <c r="D209" s="131">
        <f t="shared" ref="D209:D215" si="10">B209+C209</f>
        <v>210570</v>
      </c>
      <c r="F209" s="128" t="s">
        <v>37</v>
      </c>
      <c r="G209" s="129">
        <v>203790</v>
      </c>
      <c r="H209" s="130">
        <v>12416</v>
      </c>
      <c r="I209" s="131">
        <f t="shared" ref="I209:I215" si="11">G209+H209</f>
        <v>216206</v>
      </c>
      <c r="K209" s="299"/>
      <c r="L209" s="299"/>
    </row>
    <row r="210" spans="1:12" ht="15" x14ac:dyDescent="0.2">
      <c r="A210" s="132" t="s">
        <v>80</v>
      </c>
      <c r="B210" s="133">
        <v>151636</v>
      </c>
      <c r="C210" s="134">
        <v>14836</v>
      </c>
      <c r="D210" s="135">
        <f t="shared" si="10"/>
        <v>166472</v>
      </c>
      <c r="F210" s="132" t="s">
        <v>80</v>
      </c>
      <c r="G210" s="133">
        <v>151073</v>
      </c>
      <c r="H210" s="134">
        <v>15457</v>
      </c>
      <c r="I210" s="135">
        <f t="shared" si="11"/>
        <v>166530</v>
      </c>
    </row>
    <row r="211" spans="1:12" x14ac:dyDescent="0.2">
      <c r="A211" s="128" t="s">
        <v>37</v>
      </c>
      <c r="B211" s="129">
        <v>88304</v>
      </c>
      <c r="C211" s="130">
        <v>8812</v>
      </c>
      <c r="D211" s="131">
        <f t="shared" si="10"/>
        <v>97116</v>
      </c>
      <c r="F211" s="128" t="s">
        <v>37</v>
      </c>
      <c r="G211" s="129">
        <v>88482</v>
      </c>
      <c r="H211" s="130">
        <v>8703</v>
      </c>
      <c r="I211" s="131">
        <f t="shared" si="11"/>
        <v>97185</v>
      </c>
      <c r="K211" s="299"/>
      <c r="L211" s="299"/>
    </row>
    <row r="212" spans="1:12" ht="15" x14ac:dyDescent="0.2">
      <c r="A212" s="132" t="s">
        <v>81</v>
      </c>
      <c r="B212" s="133">
        <v>105510</v>
      </c>
      <c r="C212" s="134">
        <v>11723</v>
      </c>
      <c r="D212" s="135">
        <f t="shared" si="10"/>
        <v>117233</v>
      </c>
      <c r="F212" s="132" t="s">
        <v>81</v>
      </c>
      <c r="G212" s="133">
        <v>106068</v>
      </c>
      <c r="H212" s="134">
        <v>12684</v>
      </c>
      <c r="I212" s="135">
        <f t="shared" si="11"/>
        <v>118752</v>
      </c>
    </row>
    <row r="213" spans="1:12" x14ac:dyDescent="0.2">
      <c r="A213" s="128" t="s">
        <v>37</v>
      </c>
      <c r="B213" s="129">
        <v>53977</v>
      </c>
      <c r="C213" s="130">
        <v>6636</v>
      </c>
      <c r="D213" s="131">
        <f t="shared" si="10"/>
        <v>60613</v>
      </c>
      <c r="F213" s="128" t="s">
        <v>37</v>
      </c>
      <c r="G213" s="129">
        <v>55583</v>
      </c>
      <c r="H213" s="130">
        <v>6814</v>
      </c>
      <c r="I213" s="131">
        <f t="shared" si="11"/>
        <v>62397</v>
      </c>
      <c r="K213" s="299"/>
      <c r="L213" s="299"/>
    </row>
    <row r="214" spans="1:12" x14ac:dyDescent="0.2">
      <c r="A214" s="132" t="s">
        <v>56</v>
      </c>
      <c r="B214" s="133">
        <v>282097</v>
      </c>
      <c r="C214" s="134">
        <v>18067</v>
      </c>
      <c r="D214" s="135">
        <f t="shared" si="10"/>
        <v>300164</v>
      </c>
      <c r="F214" s="132" t="s">
        <v>56</v>
      </c>
      <c r="G214" s="133">
        <v>288945</v>
      </c>
      <c r="H214" s="134">
        <v>19634</v>
      </c>
      <c r="I214" s="135">
        <f t="shared" si="11"/>
        <v>308579</v>
      </c>
    </row>
    <row r="215" spans="1:12" ht="13.5" thickBot="1" x14ac:dyDescent="0.25">
      <c r="A215" s="136" t="s">
        <v>37</v>
      </c>
      <c r="B215" s="137">
        <v>173997</v>
      </c>
      <c r="C215" s="138">
        <v>10823</v>
      </c>
      <c r="D215" s="139">
        <f t="shared" si="10"/>
        <v>184820</v>
      </c>
      <c r="F215" s="136" t="s">
        <v>37</v>
      </c>
      <c r="G215" s="137">
        <v>179729</v>
      </c>
      <c r="H215" s="138">
        <v>10982</v>
      </c>
      <c r="I215" s="139">
        <f t="shared" si="11"/>
        <v>190711</v>
      </c>
      <c r="K215" s="299"/>
      <c r="L215" s="299"/>
    </row>
    <row r="216" spans="1:12" ht="13.5" thickTop="1" x14ac:dyDescent="0.2">
      <c r="B216" s="2"/>
      <c r="C216" s="2"/>
      <c r="D216" s="2"/>
      <c r="G216" s="2"/>
      <c r="H216" s="2"/>
      <c r="I216" s="2"/>
    </row>
    <row r="217" spans="1:12" ht="13.5" thickBot="1" x14ac:dyDescent="0.25">
      <c r="A217" s="3"/>
      <c r="B217" s="2"/>
      <c r="C217" s="2"/>
      <c r="D217" s="2"/>
      <c r="F217" s="3"/>
      <c r="G217" s="2"/>
      <c r="H217" s="2"/>
      <c r="I217" s="2"/>
    </row>
    <row r="218" spans="1:12" ht="14.25" thickTop="1" thickBot="1" x14ac:dyDescent="0.25">
      <c r="A218" s="143"/>
      <c r="B218" s="144" t="s">
        <v>1</v>
      </c>
      <c r="C218" s="145" t="s">
        <v>2</v>
      </c>
      <c r="D218" s="146" t="s">
        <v>3</v>
      </c>
      <c r="F218" s="143"/>
      <c r="G218" s="144" t="s">
        <v>1</v>
      </c>
      <c r="H218" s="145" t="s">
        <v>2</v>
      </c>
      <c r="I218" s="146" t="s">
        <v>3</v>
      </c>
    </row>
    <row r="219" spans="1:12" ht="13.5" thickTop="1" x14ac:dyDescent="0.2">
      <c r="A219" s="147" t="s">
        <v>4</v>
      </c>
      <c r="B219" s="152">
        <v>146620</v>
      </c>
      <c r="C219" s="149">
        <v>17696</v>
      </c>
      <c r="D219" s="150">
        <v>156438</v>
      </c>
      <c r="F219" s="147" t="s">
        <v>4</v>
      </c>
      <c r="G219" s="152">
        <v>150588</v>
      </c>
      <c r="H219" s="149">
        <v>19041</v>
      </c>
      <c r="I219" s="150">
        <v>160953</v>
      </c>
      <c r="K219" s="283"/>
      <c r="L219" s="299"/>
    </row>
    <row r="220" spans="1:12" x14ac:dyDescent="0.2">
      <c r="A220" s="128" t="s">
        <v>37</v>
      </c>
      <c r="B220" s="129">
        <v>65339</v>
      </c>
      <c r="C220" s="130">
        <v>10379</v>
      </c>
      <c r="D220" s="131">
        <v>70129</v>
      </c>
      <c r="F220" s="128" t="s">
        <v>37</v>
      </c>
      <c r="G220" s="129">
        <v>68243</v>
      </c>
      <c r="H220" s="130">
        <v>10392</v>
      </c>
      <c r="I220" s="131">
        <v>72587</v>
      </c>
      <c r="J220" s="299"/>
      <c r="K220" s="299"/>
    </row>
    <row r="221" spans="1:12" x14ac:dyDescent="0.2">
      <c r="A221" s="132" t="s">
        <v>5</v>
      </c>
      <c r="B221" s="133">
        <v>105570</v>
      </c>
      <c r="C221" s="134">
        <v>13741</v>
      </c>
      <c r="D221" s="135">
        <v>117014</v>
      </c>
      <c r="F221" s="132" t="s">
        <v>5</v>
      </c>
      <c r="G221" s="133">
        <v>106437</v>
      </c>
      <c r="H221" s="134">
        <v>14447</v>
      </c>
      <c r="I221" s="135">
        <v>118728</v>
      </c>
      <c r="J221" s="299"/>
      <c r="K221" s="283"/>
      <c r="L221" s="299"/>
    </row>
    <row r="222" spans="1:12" x14ac:dyDescent="0.2">
      <c r="A222" s="128" t="s">
        <v>37</v>
      </c>
      <c r="B222" s="129">
        <v>52642</v>
      </c>
      <c r="C222" s="130">
        <v>8031</v>
      </c>
      <c r="D222" s="131">
        <v>59010</v>
      </c>
      <c r="F222" s="128" t="s">
        <v>37</v>
      </c>
      <c r="G222" s="129">
        <v>53734</v>
      </c>
      <c r="H222" s="130">
        <v>7989</v>
      </c>
      <c r="I222" s="131">
        <v>60225</v>
      </c>
      <c r="J222" s="299"/>
      <c r="K222" s="299"/>
    </row>
    <row r="223" spans="1:12" x14ac:dyDescent="0.2">
      <c r="A223" s="132" t="s">
        <v>6</v>
      </c>
      <c r="B223" s="133">
        <v>99818</v>
      </c>
      <c r="C223" s="134">
        <v>11563</v>
      </c>
      <c r="D223" s="135">
        <v>110776</v>
      </c>
      <c r="F223" s="132" t="s">
        <v>6</v>
      </c>
      <c r="G223" s="133">
        <v>100676</v>
      </c>
      <c r="H223" s="134">
        <v>12515</v>
      </c>
      <c r="I223" s="135">
        <v>112520</v>
      </c>
      <c r="J223" s="299"/>
      <c r="K223" s="299"/>
    </row>
    <row r="224" spans="1:12" x14ac:dyDescent="0.2">
      <c r="A224" s="128" t="s">
        <v>37</v>
      </c>
      <c r="B224" s="129">
        <v>50504</v>
      </c>
      <c r="C224" s="130">
        <v>6520</v>
      </c>
      <c r="D224" s="131">
        <v>56674</v>
      </c>
      <c r="F224" s="128" t="s">
        <v>37</v>
      </c>
      <c r="G224" s="129">
        <v>51887</v>
      </c>
      <c r="H224" s="130">
        <v>6711</v>
      </c>
      <c r="I224" s="131">
        <v>58197</v>
      </c>
      <c r="J224" s="299"/>
      <c r="K224" s="299"/>
    </row>
    <row r="225" spans="1:11" x14ac:dyDescent="0.2">
      <c r="A225" s="132" t="s">
        <v>7</v>
      </c>
      <c r="B225" s="133">
        <v>136767</v>
      </c>
      <c r="C225" s="134">
        <v>15972</v>
      </c>
      <c r="D225" s="135">
        <v>146175</v>
      </c>
      <c r="E225" s="299"/>
      <c r="F225" s="132" t="s">
        <v>7</v>
      </c>
      <c r="G225" s="133">
        <v>140072</v>
      </c>
      <c r="H225" s="134">
        <v>17418</v>
      </c>
      <c r="I225" s="135">
        <v>150104</v>
      </c>
      <c r="J225" s="299"/>
      <c r="K225" s="299"/>
    </row>
    <row r="226" spans="1:11" ht="13.5" thickBot="1" x14ac:dyDescent="0.25">
      <c r="A226" s="136" t="s">
        <v>37</v>
      </c>
      <c r="B226" s="137">
        <v>63281</v>
      </c>
      <c r="C226" s="138">
        <v>9348</v>
      </c>
      <c r="D226" s="139">
        <v>67883</v>
      </c>
      <c r="F226" s="136" t="s">
        <v>37</v>
      </c>
      <c r="G226" s="137">
        <v>66030</v>
      </c>
      <c r="H226" s="138">
        <v>9500</v>
      </c>
      <c r="I226" s="139">
        <v>70271</v>
      </c>
    </row>
    <row r="227" spans="1:11" ht="13.5" thickTop="1" x14ac:dyDescent="0.2">
      <c r="A227" s="3"/>
      <c r="B227" s="2"/>
      <c r="C227" s="2"/>
      <c r="D227" s="2"/>
      <c r="F227" s="3"/>
      <c r="G227" s="2"/>
      <c r="H227" s="2"/>
      <c r="I227" s="2"/>
    </row>
    <row r="228" spans="1:11" ht="13.5" thickBot="1" x14ac:dyDescent="0.25">
      <c r="A228" s="3"/>
      <c r="B228" s="2"/>
      <c r="C228" s="2"/>
      <c r="D228" s="2"/>
      <c r="F228" s="3"/>
      <c r="G228" s="2"/>
      <c r="H228" s="2"/>
      <c r="I228" s="2"/>
    </row>
    <row r="229" spans="1:11" ht="27" thickTop="1" thickBot="1" x14ac:dyDescent="0.25">
      <c r="A229" s="143"/>
      <c r="B229" s="151" t="s">
        <v>8</v>
      </c>
      <c r="C229" s="145" t="s">
        <v>9</v>
      </c>
      <c r="D229" s="146" t="s">
        <v>10</v>
      </c>
      <c r="F229" s="143"/>
      <c r="G229" s="151" t="s">
        <v>8</v>
      </c>
      <c r="H229" s="145" t="s">
        <v>9</v>
      </c>
      <c r="I229" s="146" t="s">
        <v>10</v>
      </c>
    </row>
    <row r="230" spans="1:11" ht="13.5" thickTop="1" x14ac:dyDescent="0.2">
      <c r="A230" s="147" t="s">
        <v>4</v>
      </c>
      <c r="B230" s="152">
        <v>7878</v>
      </c>
      <c r="C230" s="149">
        <v>138742</v>
      </c>
      <c r="D230" s="150">
        <v>9818</v>
      </c>
      <c r="F230" s="147" t="s">
        <v>4</v>
      </c>
      <c r="G230" s="152">
        <v>8676</v>
      </c>
      <c r="H230" s="149">
        <v>141912</v>
      </c>
      <c r="I230" s="150">
        <v>10365</v>
      </c>
      <c r="J230" s="299"/>
      <c r="K230" s="299"/>
    </row>
    <row r="231" spans="1:11" x14ac:dyDescent="0.2">
      <c r="A231" s="128" t="s">
        <v>37</v>
      </c>
      <c r="B231" s="140">
        <v>5589</v>
      </c>
      <c r="C231" s="130">
        <v>59750</v>
      </c>
      <c r="D231" s="131">
        <v>4790</v>
      </c>
      <c r="F231" s="128" t="s">
        <v>37</v>
      </c>
      <c r="G231" s="140">
        <v>6048</v>
      </c>
      <c r="H231" s="130">
        <v>62195</v>
      </c>
      <c r="I231" s="131">
        <v>4344</v>
      </c>
      <c r="J231" s="299"/>
      <c r="K231" s="299"/>
    </row>
    <row r="232" spans="1:11" x14ac:dyDescent="0.2">
      <c r="A232" s="132" t="s">
        <v>5</v>
      </c>
      <c r="B232" s="141">
        <v>2297</v>
      </c>
      <c r="C232" s="134">
        <v>103273</v>
      </c>
      <c r="D232" s="135">
        <v>11444</v>
      </c>
      <c r="F232" s="132" t="s">
        <v>5</v>
      </c>
      <c r="G232" s="141">
        <v>2156</v>
      </c>
      <c r="H232" s="134">
        <v>104281</v>
      </c>
      <c r="I232" s="135">
        <v>12291</v>
      </c>
      <c r="J232" s="299"/>
      <c r="K232" s="299"/>
    </row>
    <row r="233" spans="1:11" x14ac:dyDescent="0.2">
      <c r="A233" s="128" t="s">
        <v>37</v>
      </c>
      <c r="B233" s="140">
        <v>1663</v>
      </c>
      <c r="C233" s="130">
        <v>50979</v>
      </c>
      <c r="D233" s="131">
        <v>6368</v>
      </c>
      <c r="F233" s="128" t="s">
        <v>37</v>
      </c>
      <c r="G233" s="140">
        <v>1498</v>
      </c>
      <c r="H233" s="130">
        <v>52236</v>
      </c>
      <c r="I233" s="131">
        <v>6491</v>
      </c>
      <c r="J233" s="299"/>
      <c r="K233" s="299"/>
    </row>
    <row r="234" spans="1:11" x14ac:dyDescent="0.2">
      <c r="A234" s="132" t="s">
        <v>6</v>
      </c>
      <c r="B234" s="141">
        <v>605</v>
      </c>
      <c r="C234" s="134">
        <v>99213</v>
      </c>
      <c r="D234" s="135">
        <v>10958</v>
      </c>
      <c r="F234" s="132" t="s">
        <v>6</v>
      </c>
      <c r="G234" s="141">
        <v>671</v>
      </c>
      <c r="H234" s="134">
        <v>100005</v>
      </c>
      <c r="I234" s="135">
        <v>11844</v>
      </c>
      <c r="J234" s="299"/>
      <c r="K234" s="299"/>
    </row>
    <row r="235" spans="1:11" x14ac:dyDescent="0.2">
      <c r="A235" s="128" t="s">
        <v>37</v>
      </c>
      <c r="B235" s="140">
        <v>350</v>
      </c>
      <c r="C235" s="130">
        <v>50154</v>
      </c>
      <c r="D235" s="131">
        <v>6170</v>
      </c>
      <c r="F235" s="128" t="s">
        <v>37</v>
      </c>
      <c r="G235" s="140">
        <v>401</v>
      </c>
      <c r="H235" s="130">
        <v>51486</v>
      </c>
      <c r="I235" s="131">
        <v>6310</v>
      </c>
      <c r="J235" s="299"/>
      <c r="K235" s="299"/>
    </row>
    <row r="236" spans="1:11" x14ac:dyDescent="0.2">
      <c r="A236" s="132" t="s">
        <v>7</v>
      </c>
      <c r="B236" s="141">
        <v>6564</v>
      </c>
      <c r="C236" s="134">
        <v>130203</v>
      </c>
      <c r="D236" s="135">
        <v>9408</v>
      </c>
      <c r="F236" s="132" t="s">
        <v>7</v>
      </c>
      <c r="G236" s="141">
        <v>7386</v>
      </c>
      <c r="H236" s="134">
        <v>132686</v>
      </c>
      <c r="I236" s="135">
        <v>10032</v>
      </c>
      <c r="J236" s="299"/>
      <c r="K236" s="299"/>
    </row>
    <row r="237" spans="1:11" ht="13.5" thickBot="1" x14ac:dyDescent="0.25">
      <c r="A237" s="136" t="s">
        <v>37</v>
      </c>
      <c r="B237" s="142">
        <v>4746</v>
      </c>
      <c r="C237" s="138">
        <v>58535</v>
      </c>
      <c r="D237" s="139">
        <v>4602</v>
      </c>
      <c r="F237" s="136" t="s">
        <v>37</v>
      </c>
      <c r="G237" s="142">
        <v>5259</v>
      </c>
      <c r="H237" s="138">
        <v>60771</v>
      </c>
      <c r="I237" s="139">
        <v>4241</v>
      </c>
      <c r="J237" s="299"/>
      <c r="K237" s="299"/>
    </row>
    <row r="238" spans="1:11" ht="13.5" thickTop="1" x14ac:dyDescent="0.2"/>
    <row r="239" spans="1:11" x14ac:dyDescent="0.2">
      <c r="A239" s="1" t="s">
        <v>97</v>
      </c>
      <c r="F239" s="1" t="s">
        <v>101</v>
      </c>
      <c r="J239" s="316"/>
    </row>
    <row r="240" spans="1:11" x14ac:dyDescent="0.2">
      <c r="A240" s="276" t="s">
        <v>93</v>
      </c>
    </row>
    <row r="241" spans="1:9" x14ac:dyDescent="0.2">
      <c r="A241" s="1" t="s">
        <v>94</v>
      </c>
    </row>
    <row r="243" spans="1:9" x14ac:dyDescent="0.2">
      <c r="A243" s="3" t="s">
        <v>33</v>
      </c>
      <c r="F243" s="3" t="s">
        <v>33</v>
      </c>
    </row>
    <row r="244" spans="1:9" x14ac:dyDescent="0.2">
      <c r="A244" s="303" t="s">
        <v>110</v>
      </c>
      <c r="F244" s="303" t="s">
        <v>181</v>
      </c>
    </row>
    <row r="245" spans="1:9" x14ac:dyDescent="0.2">
      <c r="A245" s="3"/>
      <c r="F245" s="3"/>
    </row>
    <row r="246" spans="1:9" ht="13.5" thickBot="1" x14ac:dyDescent="0.25">
      <c r="A246" s="3" t="s">
        <v>0</v>
      </c>
      <c r="F246" s="3" t="s">
        <v>0</v>
      </c>
    </row>
    <row r="247" spans="1:9" ht="14.25" thickTop="1" thickBot="1" x14ac:dyDescent="0.25">
      <c r="A247" s="143"/>
      <c r="B247" s="144" t="s">
        <v>1</v>
      </c>
      <c r="C247" s="145" t="s">
        <v>2</v>
      </c>
      <c r="D247" s="146" t="s">
        <v>3</v>
      </c>
      <c r="F247" s="143"/>
      <c r="G247" s="144" t="s">
        <v>1</v>
      </c>
      <c r="H247" s="145" t="s">
        <v>2</v>
      </c>
      <c r="I247" s="146" t="s">
        <v>3</v>
      </c>
    </row>
    <row r="248" spans="1:9" ht="13.5" thickTop="1" x14ac:dyDescent="0.2">
      <c r="A248" s="147" t="s">
        <v>76</v>
      </c>
      <c r="B248" s="152">
        <v>330066</v>
      </c>
      <c r="C248" s="149">
        <v>21358</v>
      </c>
      <c r="D248" s="150">
        <v>351424</v>
      </c>
      <c r="F248" s="147" t="s">
        <v>76</v>
      </c>
      <c r="G248" s="152">
        <v>309452</v>
      </c>
      <c r="H248" s="149">
        <v>20991</v>
      </c>
      <c r="I248" s="150">
        <v>330443</v>
      </c>
    </row>
    <row r="249" spans="1:9" x14ac:dyDescent="0.2">
      <c r="A249" s="128" t="s">
        <v>37</v>
      </c>
      <c r="B249" s="129">
        <v>195583</v>
      </c>
      <c r="C249" s="130">
        <v>10919</v>
      </c>
      <c r="D249" s="131">
        <v>206502</v>
      </c>
      <c r="F249" s="128" t="s">
        <v>37</v>
      </c>
      <c r="G249" s="129">
        <v>183188</v>
      </c>
      <c r="H249" s="130">
        <v>10759</v>
      </c>
      <c r="I249" s="131">
        <v>193947</v>
      </c>
    </row>
    <row r="250" spans="1:9" ht="15" x14ac:dyDescent="0.2">
      <c r="A250" s="132" t="s">
        <v>80</v>
      </c>
      <c r="B250" s="133">
        <v>142950</v>
      </c>
      <c r="C250" s="134">
        <v>14979</v>
      </c>
      <c r="D250" s="135">
        <v>157929</v>
      </c>
      <c r="F250" s="132" t="s">
        <v>80</v>
      </c>
      <c r="G250" s="133">
        <v>135071</v>
      </c>
      <c r="H250" s="134">
        <v>14893</v>
      </c>
      <c r="I250" s="135">
        <v>149964</v>
      </c>
    </row>
    <row r="251" spans="1:9" x14ac:dyDescent="0.2">
      <c r="A251" s="128" t="s">
        <v>37</v>
      </c>
      <c r="B251" s="129">
        <v>79115</v>
      </c>
      <c r="C251" s="130">
        <v>7560</v>
      </c>
      <c r="D251" s="131">
        <v>86675</v>
      </c>
      <c r="F251" s="128" t="s">
        <v>37</v>
      </c>
      <c r="G251" s="129">
        <v>75678</v>
      </c>
      <c r="H251" s="130">
        <v>7589</v>
      </c>
      <c r="I251" s="131">
        <v>83267</v>
      </c>
    </row>
    <row r="252" spans="1:9" ht="15" x14ac:dyDescent="0.2">
      <c r="A252" s="132" t="s">
        <v>81</v>
      </c>
      <c r="B252" s="133">
        <v>103112</v>
      </c>
      <c r="C252" s="134">
        <v>11928</v>
      </c>
      <c r="D252" s="135">
        <v>115040</v>
      </c>
      <c r="F252" s="132" t="s">
        <v>81</v>
      </c>
      <c r="G252" s="133">
        <v>96360</v>
      </c>
      <c r="H252" s="134">
        <v>12248</v>
      </c>
      <c r="I252" s="135">
        <v>108608</v>
      </c>
    </row>
    <row r="253" spans="1:9" x14ac:dyDescent="0.2">
      <c r="A253" s="128" t="s">
        <v>37</v>
      </c>
      <c r="B253" s="129">
        <v>51953</v>
      </c>
      <c r="C253" s="130">
        <v>5722</v>
      </c>
      <c r="D253" s="131">
        <v>57675</v>
      </c>
      <c r="F253" s="128" t="s">
        <v>37</v>
      </c>
      <c r="G253" s="129">
        <v>48840</v>
      </c>
      <c r="H253" s="130">
        <v>6039</v>
      </c>
      <c r="I253" s="131">
        <v>54879</v>
      </c>
    </row>
    <row r="254" spans="1:9" x14ac:dyDescent="0.2">
      <c r="A254" s="132" t="s">
        <v>56</v>
      </c>
      <c r="B254" s="133">
        <v>288581</v>
      </c>
      <c r="C254" s="134">
        <v>19073</v>
      </c>
      <c r="D254" s="135">
        <v>307654</v>
      </c>
      <c r="F254" s="132" t="s">
        <v>56</v>
      </c>
      <c r="G254" s="133">
        <v>268712</v>
      </c>
      <c r="H254" s="134">
        <v>18647</v>
      </c>
      <c r="I254" s="135">
        <v>287359</v>
      </c>
    </row>
    <row r="255" spans="1:9" ht="13.5" thickBot="1" x14ac:dyDescent="0.25">
      <c r="A255" s="136" t="s">
        <v>37</v>
      </c>
      <c r="B255" s="137">
        <v>173228</v>
      </c>
      <c r="C255" s="138">
        <v>9575</v>
      </c>
      <c r="D255" s="139">
        <v>182803</v>
      </c>
      <c r="F255" s="136" t="s">
        <v>37</v>
      </c>
      <c r="G255" s="137">
        <v>161197</v>
      </c>
      <c r="H255" s="138">
        <v>9439</v>
      </c>
      <c r="I255" s="139">
        <v>170636</v>
      </c>
    </row>
    <row r="256" spans="1:9" ht="13.5" thickTop="1" x14ac:dyDescent="0.2">
      <c r="B256" s="2"/>
      <c r="C256" s="2"/>
      <c r="D256" s="2"/>
      <c r="G256" s="2"/>
      <c r="H256" s="2"/>
      <c r="I256" s="2"/>
    </row>
    <row r="257" spans="1:11" ht="13.5" thickBot="1" x14ac:dyDescent="0.25">
      <c r="A257" s="3"/>
      <c r="B257" s="2"/>
      <c r="C257" s="2"/>
      <c r="D257" s="2"/>
      <c r="F257" s="3"/>
      <c r="G257" s="2"/>
      <c r="H257" s="2"/>
      <c r="I257" s="2"/>
    </row>
    <row r="258" spans="1:11" ht="14.25" thickTop="1" thickBot="1" x14ac:dyDescent="0.25">
      <c r="A258" s="143"/>
      <c r="B258" s="144" t="s">
        <v>1</v>
      </c>
      <c r="C258" s="145" t="s">
        <v>2</v>
      </c>
      <c r="D258" s="146" t="s">
        <v>3</v>
      </c>
      <c r="F258" s="143"/>
      <c r="G258" s="151" t="s">
        <v>1</v>
      </c>
      <c r="H258" s="145" t="s">
        <v>2</v>
      </c>
      <c r="I258" s="146" t="s">
        <v>3</v>
      </c>
    </row>
    <row r="259" spans="1:11" ht="13.5" thickTop="1" x14ac:dyDescent="0.2">
      <c r="A259" s="147" t="s">
        <v>4</v>
      </c>
      <c r="B259" s="152">
        <f>+B270+C270</f>
        <v>149613</v>
      </c>
      <c r="C259" s="149">
        <f>+D270+B270</f>
        <v>17864</v>
      </c>
      <c r="D259" s="150">
        <f t="shared" ref="D259:D266" si="12">+B270+C270+D270</f>
        <v>159063</v>
      </c>
      <c r="F259" s="147" t="s">
        <v>4</v>
      </c>
      <c r="G259" s="152">
        <f>+G270+H270</f>
        <v>141054</v>
      </c>
      <c r="H259" s="149">
        <f>+I270+G270</f>
        <v>17605</v>
      </c>
      <c r="I259" s="150">
        <f>+G270+H270+I270</f>
        <v>150411</v>
      </c>
      <c r="K259" s="283"/>
    </row>
    <row r="260" spans="1:11" x14ac:dyDescent="0.2">
      <c r="A260" s="128" t="s">
        <v>37</v>
      </c>
      <c r="B260" s="140">
        <f>+B271+C271</f>
        <v>65207</v>
      </c>
      <c r="C260" s="130">
        <f>+D271+B271</f>
        <v>8932</v>
      </c>
      <c r="D260" s="131">
        <f t="shared" si="12"/>
        <v>68706</v>
      </c>
      <c r="F260" s="128" t="s">
        <v>37</v>
      </c>
      <c r="G260" s="140">
        <f>+G271+H271</f>
        <v>63505</v>
      </c>
      <c r="H260" s="130">
        <f>+I271+G271</f>
        <v>9565</v>
      </c>
      <c r="I260" s="131">
        <f>+G271+H271+I271</f>
        <v>66873</v>
      </c>
    </row>
    <row r="261" spans="1:11" x14ac:dyDescent="0.2">
      <c r="A261" s="132" t="s">
        <v>5</v>
      </c>
      <c r="B261" s="141">
        <f t="shared" ref="B261:B266" si="13">+B272+C272</f>
        <v>103761</v>
      </c>
      <c r="C261" s="134">
        <f t="shared" ref="C261:C266" si="14">+D272+B272</f>
        <v>13820</v>
      </c>
      <c r="D261" s="135">
        <f t="shared" si="12"/>
        <v>115404</v>
      </c>
      <c r="F261" s="132" t="s">
        <v>5</v>
      </c>
      <c r="G261" s="141">
        <f t="shared" ref="G261:G266" si="15">+G272+H272</f>
        <v>98261</v>
      </c>
      <c r="H261" s="134">
        <f t="shared" ref="H261:H266" si="16">+I272+G272</f>
        <v>13798</v>
      </c>
      <c r="I261" s="135">
        <f t="shared" ref="I261:I266" si="17">+G272+H272+I272</f>
        <v>109919</v>
      </c>
    </row>
    <row r="262" spans="1:11" x14ac:dyDescent="0.2">
      <c r="A262" s="128" t="s">
        <v>37</v>
      </c>
      <c r="B262" s="140">
        <f t="shared" si="13"/>
        <v>50584</v>
      </c>
      <c r="C262" s="130">
        <f t="shared" si="14"/>
        <v>6888</v>
      </c>
      <c r="D262" s="131">
        <f t="shared" si="12"/>
        <v>56080</v>
      </c>
      <c r="F262" s="128" t="s">
        <v>37</v>
      </c>
      <c r="G262" s="140">
        <f t="shared" si="15"/>
        <v>48412</v>
      </c>
      <c r="H262" s="130">
        <f t="shared" si="16"/>
        <v>6942</v>
      </c>
      <c r="I262" s="131">
        <f t="shared" si="17"/>
        <v>53950</v>
      </c>
    </row>
    <row r="263" spans="1:11" x14ac:dyDescent="0.2">
      <c r="A263" s="132" t="s">
        <v>6</v>
      </c>
      <c r="B263" s="141">
        <f t="shared" si="13"/>
        <v>97837</v>
      </c>
      <c r="C263" s="134">
        <f t="shared" si="14"/>
        <v>11804</v>
      </c>
      <c r="D263" s="135">
        <f t="shared" si="12"/>
        <v>109033</v>
      </c>
      <c r="F263" s="132" t="s">
        <v>6</v>
      </c>
      <c r="G263" s="141">
        <f t="shared" si="15"/>
        <v>92428</v>
      </c>
      <c r="H263" s="134">
        <f t="shared" si="16"/>
        <v>12043</v>
      </c>
      <c r="I263" s="135">
        <f t="shared" si="17"/>
        <v>103822</v>
      </c>
    </row>
    <row r="264" spans="1:11" x14ac:dyDescent="0.2">
      <c r="A264" s="128" t="s">
        <v>37</v>
      </c>
      <c r="B264" s="140">
        <f t="shared" si="13"/>
        <v>48499</v>
      </c>
      <c r="C264" s="130">
        <f t="shared" si="14"/>
        <v>5657</v>
      </c>
      <c r="D264" s="131">
        <f t="shared" si="12"/>
        <v>53831</v>
      </c>
      <c r="F264" s="128" t="s">
        <v>37</v>
      </c>
      <c r="G264" s="140">
        <f t="shared" si="15"/>
        <v>46298</v>
      </c>
      <c r="H264" s="130">
        <f t="shared" si="16"/>
        <v>5920</v>
      </c>
      <c r="I264" s="131">
        <f t="shared" si="17"/>
        <v>51852</v>
      </c>
    </row>
    <row r="265" spans="1:11" x14ac:dyDescent="0.2">
      <c r="A265" s="132" t="s">
        <v>7</v>
      </c>
      <c r="B265" s="141">
        <f t="shared" si="13"/>
        <v>139280</v>
      </c>
      <c r="C265" s="134">
        <f t="shared" si="14"/>
        <v>16458</v>
      </c>
      <c r="D265" s="135">
        <f t="shared" si="12"/>
        <v>148653</v>
      </c>
      <c r="F265" s="132" t="s">
        <v>7</v>
      </c>
      <c r="G265" s="141">
        <f t="shared" si="15"/>
        <v>130728</v>
      </c>
      <c r="H265" s="134">
        <f t="shared" si="16"/>
        <v>16196</v>
      </c>
      <c r="I265" s="135">
        <f t="shared" si="17"/>
        <v>140035</v>
      </c>
    </row>
    <row r="266" spans="1:11" ht="13.5" thickBot="1" x14ac:dyDescent="0.25">
      <c r="A266" s="136" t="s">
        <v>37</v>
      </c>
      <c r="B266" s="142">
        <f t="shared" si="13"/>
        <v>63160</v>
      </c>
      <c r="C266" s="138">
        <f t="shared" si="14"/>
        <v>8373</v>
      </c>
      <c r="D266" s="139">
        <f t="shared" si="12"/>
        <v>66938</v>
      </c>
      <c r="F266" s="136" t="s">
        <v>37</v>
      </c>
      <c r="G266" s="142">
        <f t="shared" si="15"/>
        <v>60321</v>
      </c>
      <c r="H266" s="138">
        <f t="shared" si="16"/>
        <v>8000</v>
      </c>
      <c r="I266" s="139">
        <f t="shared" si="17"/>
        <v>63782</v>
      </c>
    </row>
    <row r="267" spans="1:11" ht="13.5" thickTop="1" x14ac:dyDescent="0.2">
      <c r="A267" s="3"/>
      <c r="B267" s="2"/>
      <c r="C267" s="2"/>
      <c r="D267" s="2"/>
      <c r="F267" s="3"/>
      <c r="G267" s="2"/>
      <c r="H267" s="2"/>
      <c r="I267" s="2"/>
    </row>
    <row r="268" spans="1:11" ht="13.5" thickBot="1" x14ac:dyDescent="0.25">
      <c r="A268" s="3"/>
      <c r="B268" s="2"/>
      <c r="C268" s="2"/>
      <c r="D268" s="2"/>
      <c r="F268" s="3"/>
      <c r="G268" s="2"/>
      <c r="H268" s="2"/>
      <c r="I268" s="2"/>
    </row>
    <row r="269" spans="1:11" ht="27" thickTop="1" thickBot="1" x14ac:dyDescent="0.25">
      <c r="A269" s="143"/>
      <c r="B269" s="151" t="s">
        <v>8</v>
      </c>
      <c r="C269" s="145" t="s">
        <v>9</v>
      </c>
      <c r="D269" s="146" t="s">
        <v>10</v>
      </c>
      <c r="F269" s="143"/>
      <c r="G269" s="151" t="s">
        <v>8</v>
      </c>
      <c r="H269" s="145" t="s">
        <v>9</v>
      </c>
      <c r="I269" s="146" t="s">
        <v>10</v>
      </c>
    </row>
    <row r="270" spans="1:11" ht="13.5" thickTop="1" x14ac:dyDescent="0.2">
      <c r="A270" s="147" t="s">
        <v>4</v>
      </c>
      <c r="B270" s="152">
        <v>8414</v>
      </c>
      <c r="C270" s="149">
        <v>141199</v>
      </c>
      <c r="D270" s="150">
        <v>9450</v>
      </c>
      <c r="F270" s="147" t="s">
        <v>4</v>
      </c>
      <c r="G270" s="152">
        <f>+'vše _ kam'!O7</f>
        <v>8248</v>
      </c>
      <c r="H270" s="149">
        <f>+'vše _ kam'!O5</f>
        <v>132806</v>
      </c>
      <c r="I270" s="150">
        <f>+'vše _ kam'!O6</f>
        <v>9357</v>
      </c>
    </row>
    <row r="271" spans="1:11" x14ac:dyDescent="0.2">
      <c r="A271" s="128" t="s">
        <v>37</v>
      </c>
      <c r="B271" s="140">
        <v>5433</v>
      </c>
      <c r="C271" s="130">
        <v>59774</v>
      </c>
      <c r="D271" s="131">
        <v>3499</v>
      </c>
      <c r="F271" s="128" t="s">
        <v>37</v>
      </c>
      <c r="G271" s="140">
        <v>6197</v>
      </c>
      <c r="H271" s="130">
        <v>57308</v>
      </c>
      <c r="I271" s="131">
        <v>3368</v>
      </c>
    </row>
    <row r="272" spans="1:11" x14ac:dyDescent="0.2">
      <c r="A272" s="132" t="s">
        <v>5</v>
      </c>
      <c r="B272" s="141">
        <v>2177</v>
      </c>
      <c r="C272" s="134">
        <v>101584</v>
      </c>
      <c r="D272" s="135">
        <v>11643</v>
      </c>
      <c r="F272" s="132" t="s">
        <v>5</v>
      </c>
      <c r="G272" s="141">
        <f>+'vše _ kam'!O17</f>
        <v>2140</v>
      </c>
      <c r="H272" s="134">
        <f>+'vše _ kam'!O15</f>
        <v>96121</v>
      </c>
      <c r="I272" s="135">
        <f>+'vše _ kam'!O16</f>
        <v>11658</v>
      </c>
    </row>
    <row r="273" spans="1:9" x14ac:dyDescent="0.2">
      <c r="A273" s="128" t="s">
        <v>37</v>
      </c>
      <c r="B273" s="140">
        <v>1392</v>
      </c>
      <c r="C273" s="130">
        <v>49192</v>
      </c>
      <c r="D273" s="131">
        <v>5496</v>
      </c>
      <c r="F273" s="128" t="s">
        <v>37</v>
      </c>
      <c r="G273" s="140">
        <v>1404</v>
      </c>
      <c r="H273" s="130">
        <v>47008</v>
      </c>
      <c r="I273" s="131">
        <v>5538</v>
      </c>
    </row>
    <row r="274" spans="1:9" x14ac:dyDescent="0.2">
      <c r="A274" s="132" t="s">
        <v>6</v>
      </c>
      <c r="B274" s="141">
        <v>608</v>
      </c>
      <c r="C274" s="134">
        <v>97229</v>
      </c>
      <c r="D274" s="135">
        <v>11196</v>
      </c>
      <c r="F274" s="132" t="s">
        <v>6</v>
      </c>
      <c r="G274" s="141">
        <f>+'vše _ kam'!O22</f>
        <v>649</v>
      </c>
      <c r="H274" s="134">
        <f>+'vše _ kam'!O20</f>
        <v>91779</v>
      </c>
      <c r="I274" s="135">
        <f>+'vše _ kam'!O21</f>
        <v>11394</v>
      </c>
    </row>
    <row r="275" spans="1:9" x14ac:dyDescent="0.2">
      <c r="A275" s="128" t="s">
        <v>37</v>
      </c>
      <c r="B275" s="140">
        <v>325</v>
      </c>
      <c r="C275" s="130">
        <v>48174</v>
      </c>
      <c r="D275" s="131">
        <v>5332</v>
      </c>
      <c r="F275" s="128" t="s">
        <v>37</v>
      </c>
      <c r="G275" s="140">
        <v>366</v>
      </c>
      <c r="H275" s="130">
        <v>45932</v>
      </c>
      <c r="I275" s="131">
        <v>5554</v>
      </c>
    </row>
    <row r="276" spans="1:9" x14ac:dyDescent="0.2">
      <c r="A276" s="132" t="s">
        <v>7</v>
      </c>
      <c r="B276" s="141">
        <v>7085</v>
      </c>
      <c r="C276" s="134">
        <v>132195</v>
      </c>
      <c r="D276" s="135">
        <v>9373</v>
      </c>
      <c r="F276" s="132" t="s">
        <v>7</v>
      </c>
      <c r="G276" s="141">
        <f>+'vše _ kam'!O12</f>
        <v>6889</v>
      </c>
      <c r="H276" s="134">
        <f>+'vše _ kam'!O10</f>
        <v>123839</v>
      </c>
      <c r="I276" s="135">
        <f>+'vše _ kam'!O11</f>
        <v>9307</v>
      </c>
    </row>
    <row r="277" spans="1:9" ht="13.5" thickBot="1" x14ac:dyDescent="0.25">
      <c r="A277" s="136" t="s">
        <v>37</v>
      </c>
      <c r="B277" s="142">
        <v>4595</v>
      </c>
      <c r="C277" s="138">
        <v>58565</v>
      </c>
      <c r="D277" s="139">
        <v>3778</v>
      </c>
      <c r="F277" s="136" t="s">
        <v>37</v>
      </c>
      <c r="G277" s="142">
        <v>4539</v>
      </c>
      <c r="H277" s="138">
        <v>55782</v>
      </c>
      <c r="I277" s="139">
        <v>3461</v>
      </c>
    </row>
    <row r="278" spans="1:9" ht="13.5" thickTop="1" x14ac:dyDescent="0.2"/>
    <row r="279" spans="1:9" x14ac:dyDescent="0.2">
      <c r="A279" s="1" t="s">
        <v>97</v>
      </c>
    </row>
    <row r="280" spans="1:9" x14ac:dyDescent="0.2">
      <c r="A280" s="276" t="s">
        <v>93</v>
      </c>
    </row>
    <row r="281" spans="1:9" x14ac:dyDescent="0.2">
      <c r="A281" s="1" t="s">
        <v>94</v>
      </c>
    </row>
    <row r="283" spans="1:9" x14ac:dyDescent="0.2">
      <c r="A283" s="3" t="s">
        <v>33</v>
      </c>
      <c r="F283" s="3" t="s">
        <v>33</v>
      </c>
    </row>
    <row r="284" spans="1:9" x14ac:dyDescent="0.2">
      <c r="A284" s="303" t="s">
        <v>197</v>
      </c>
      <c r="F284" s="303" t="s">
        <v>199</v>
      </c>
    </row>
    <row r="285" spans="1:9" x14ac:dyDescent="0.2">
      <c r="A285" s="3"/>
      <c r="F285" s="3"/>
    </row>
    <row r="286" spans="1:9" ht="13.5" thickBot="1" x14ac:dyDescent="0.25">
      <c r="A286" s="3" t="s">
        <v>0</v>
      </c>
      <c r="F286" s="3" t="s">
        <v>0</v>
      </c>
    </row>
    <row r="287" spans="1:9" ht="14.25" thickTop="1" thickBot="1" x14ac:dyDescent="0.25">
      <c r="A287" s="143"/>
      <c r="B287" s="144" t="s">
        <v>1</v>
      </c>
      <c r="C287" s="145" t="s">
        <v>2</v>
      </c>
      <c r="D287" s="146" t="s">
        <v>3</v>
      </c>
      <c r="F287" s="143"/>
      <c r="G287" s="144" t="s">
        <v>1</v>
      </c>
      <c r="H287" s="145" t="s">
        <v>2</v>
      </c>
      <c r="I287" s="146" t="s">
        <v>3</v>
      </c>
    </row>
    <row r="288" spans="1:9" ht="13.5" thickTop="1" x14ac:dyDescent="0.2">
      <c r="A288" s="147" t="s">
        <v>76</v>
      </c>
      <c r="B288" s="152">
        <v>290953</v>
      </c>
      <c r="C288" s="149">
        <v>20880</v>
      </c>
      <c r="D288" s="150">
        <f>B288+C288</f>
        <v>311833</v>
      </c>
      <c r="F288" s="147" t="s">
        <v>76</v>
      </c>
      <c r="G288" s="152">
        <v>260467</v>
      </c>
      <c r="H288" s="149">
        <v>19318</v>
      </c>
      <c r="I288" s="150">
        <f>G288+H288</f>
        <v>279785</v>
      </c>
    </row>
    <row r="289" spans="1:9" x14ac:dyDescent="0.2">
      <c r="A289" s="128" t="s">
        <v>37</v>
      </c>
      <c r="B289" s="129">
        <v>168906</v>
      </c>
      <c r="C289" s="130">
        <v>10412</v>
      </c>
      <c r="D289" s="131">
        <f t="shared" ref="D289:D295" si="18">B289+C289</f>
        <v>179318</v>
      </c>
      <c r="F289" s="128" t="s">
        <v>37</v>
      </c>
      <c r="G289" s="129">
        <v>145075</v>
      </c>
      <c r="H289" s="130">
        <v>9043</v>
      </c>
      <c r="I289" s="131">
        <f t="shared" ref="I289:I295" si="19">G289+H289</f>
        <v>154118</v>
      </c>
    </row>
    <row r="290" spans="1:9" ht="15" x14ac:dyDescent="0.2">
      <c r="A290" s="132" t="s">
        <v>80</v>
      </c>
      <c r="B290" s="133">
        <v>128152</v>
      </c>
      <c r="C290" s="134">
        <v>14924</v>
      </c>
      <c r="D290" s="135">
        <f t="shared" si="18"/>
        <v>143076</v>
      </c>
      <c r="F290" s="132" t="s">
        <v>80</v>
      </c>
      <c r="G290" s="133">
        <v>116524</v>
      </c>
      <c r="H290" s="134">
        <v>13607</v>
      </c>
      <c r="I290" s="135">
        <f t="shared" si="19"/>
        <v>130131</v>
      </c>
    </row>
    <row r="291" spans="1:9" x14ac:dyDescent="0.2">
      <c r="A291" s="128" t="s">
        <v>37</v>
      </c>
      <c r="B291" s="129">
        <v>70865</v>
      </c>
      <c r="C291" s="130">
        <v>7396</v>
      </c>
      <c r="D291" s="131">
        <f t="shared" si="18"/>
        <v>78261</v>
      </c>
      <c r="F291" s="128" t="s">
        <v>37</v>
      </c>
      <c r="G291" s="129">
        <v>61451</v>
      </c>
      <c r="H291" s="130">
        <v>6443</v>
      </c>
      <c r="I291" s="131">
        <f t="shared" si="19"/>
        <v>67894</v>
      </c>
    </row>
    <row r="292" spans="1:9" ht="15" x14ac:dyDescent="0.2">
      <c r="A292" s="132" t="s">
        <v>81</v>
      </c>
      <c r="B292" s="133">
        <v>91707</v>
      </c>
      <c r="C292" s="134">
        <v>12042</v>
      </c>
      <c r="D292" s="135">
        <f t="shared" si="18"/>
        <v>103749</v>
      </c>
      <c r="F292" s="132" t="s">
        <v>81</v>
      </c>
      <c r="G292" s="133">
        <v>82384</v>
      </c>
      <c r="H292" s="134">
        <v>11154</v>
      </c>
      <c r="I292" s="135">
        <f t="shared" si="19"/>
        <v>93538</v>
      </c>
    </row>
    <row r="293" spans="1:9" x14ac:dyDescent="0.2">
      <c r="A293" s="128" t="s">
        <v>37</v>
      </c>
      <c r="B293" s="129">
        <v>46260</v>
      </c>
      <c r="C293" s="130">
        <v>5708</v>
      </c>
      <c r="D293" s="131">
        <f t="shared" si="18"/>
        <v>51968</v>
      </c>
      <c r="F293" s="128" t="s">
        <v>37</v>
      </c>
      <c r="G293" s="129">
        <v>39372</v>
      </c>
      <c r="H293" s="130">
        <v>5058</v>
      </c>
      <c r="I293" s="131">
        <f t="shared" si="19"/>
        <v>44430</v>
      </c>
    </row>
    <row r="294" spans="1:9" x14ac:dyDescent="0.2">
      <c r="A294" s="132" t="s">
        <v>56</v>
      </c>
      <c r="B294" s="133">
        <v>250402</v>
      </c>
      <c r="C294" s="134">
        <v>18947</v>
      </c>
      <c r="D294" s="135">
        <f t="shared" si="18"/>
        <v>269349</v>
      </c>
      <c r="F294" s="132" t="s">
        <v>56</v>
      </c>
      <c r="G294" s="133">
        <v>223347</v>
      </c>
      <c r="H294" s="134">
        <v>17116</v>
      </c>
      <c r="I294" s="135">
        <f t="shared" si="19"/>
        <v>240463</v>
      </c>
    </row>
    <row r="295" spans="1:9" ht="13.5" thickBot="1" x14ac:dyDescent="0.25">
      <c r="A295" s="136" t="s">
        <v>37</v>
      </c>
      <c r="B295" s="137">
        <v>147449</v>
      </c>
      <c r="C295" s="138">
        <v>9384</v>
      </c>
      <c r="D295" s="139">
        <f t="shared" si="18"/>
        <v>156833</v>
      </c>
      <c r="F295" s="136" t="s">
        <v>37</v>
      </c>
      <c r="G295" s="137">
        <v>126639</v>
      </c>
      <c r="H295" s="138">
        <v>7890</v>
      </c>
      <c r="I295" s="139">
        <f t="shared" si="19"/>
        <v>134529</v>
      </c>
    </row>
    <row r="296" spans="1:9" ht="13.5" thickTop="1" x14ac:dyDescent="0.2">
      <c r="B296" s="2"/>
      <c r="C296" s="2"/>
      <c r="D296" s="2"/>
      <c r="G296" s="2"/>
      <c r="H296" s="2"/>
      <c r="I296" s="2"/>
    </row>
    <row r="297" spans="1:9" ht="13.5" thickBot="1" x14ac:dyDescent="0.25">
      <c r="A297" s="3"/>
      <c r="B297" s="2"/>
      <c r="C297" s="2"/>
      <c r="D297" s="2"/>
      <c r="F297" s="3"/>
      <c r="G297" s="2"/>
      <c r="H297" s="2"/>
      <c r="I297" s="2"/>
    </row>
    <row r="298" spans="1:9" ht="14.25" thickTop="1" thickBot="1" x14ac:dyDescent="0.25">
      <c r="A298" s="143"/>
      <c r="B298" s="151" t="s">
        <v>1</v>
      </c>
      <c r="C298" s="145" t="s">
        <v>2</v>
      </c>
      <c r="D298" s="146" t="s">
        <v>3</v>
      </c>
      <c r="F298" s="143"/>
      <c r="G298" s="151" t="s">
        <v>1</v>
      </c>
      <c r="H298" s="145" t="s">
        <v>2</v>
      </c>
      <c r="I298" s="146" t="s">
        <v>3</v>
      </c>
    </row>
    <row r="299" spans="1:9" ht="13.5" thickTop="1" x14ac:dyDescent="0.2">
      <c r="A299" s="147" t="s">
        <v>4</v>
      </c>
      <c r="B299" s="152">
        <f>+B310+C310</f>
        <v>134257</v>
      </c>
      <c r="C299" s="149">
        <f>+D310+B310</f>
        <v>16786</v>
      </c>
      <c r="D299" s="150">
        <f>+B310+C310+D310</f>
        <v>143019</v>
      </c>
      <c r="F299" s="147" t="s">
        <v>4</v>
      </c>
      <c r="G299" s="152">
        <f>+G310+H310</f>
        <v>121761</v>
      </c>
      <c r="H299" s="149">
        <f>+I310+G310</f>
        <v>15705</v>
      </c>
      <c r="I299" s="150">
        <f>+G310+H310+I310</f>
        <v>130090</v>
      </c>
    </row>
    <row r="300" spans="1:9" x14ac:dyDescent="0.2">
      <c r="A300" s="128" t="s">
        <v>37</v>
      </c>
      <c r="B300" s="140">
        <f>+B311+C311</f>
        <v>59143</v>
      </c>
      <c r="C300" s="130">
        <f>+D311+B311</f>
        <v>8060</v>
      </c>
      <c r="D300" s="131">
        <f>+B311+C311+D311</f>
        <v>62002</v>
      </c>
      <c r="F300" s="128" t="s">
        <v>37</v>
      </c>
      <c r="G300" s="140">
        <f>+G311+H311</f>
        <v>50927</v>
      </c>
      <c r="H300" s="130">
        <f>+I311+G311</f>
        <v>7173</v>
      </c>
      <c r="I300" s="131">
        <f>+G311+H311+I311</f>
        <v>53431</v>
      </c>
    </row>
    <row r="301" spans="1:9" x14ac:dyDescent="0.2">
      <c r="A301" s="132" t="s">
        <v>5</v>
      </c>
      <c r="B301" s="141">
        <f t="shared" ref="B301:B306" si="20">+B312+C312</f>
        <v>93714</v>
      </c>
      <c r="C301" s="134">
        <f t="shared" ref="C301:C306" si="21">+D312+B312</f>
        <v>13367</v>
      </c>
      <c r="D301" s="135">
        <f t="shared" ref="D301:D306" si="22">+B312+C312+D312</f>
        <v>105074</v>
      </c>
      <c r="F301" s="132" t="s">
        <v>5</v>
      </c>
      <c r="G301" s="141">
        <f t="shared" ref="G301:G306" si="23">+G312+H312</f>
        <v>84764</v>
      </c>
      <c r="H301" s="134">
        <f t="shared" ref="H301:H306" si="24">+I312+G312</f>
        <v>12293</v>
      </c>
      <c r="I301" s="135">
        <f t="shared" ref="I301:I306" si="25">+G312+H312+I312</f>
        <v>95146</v>
      </c>
    </row>
    <row r="302" spans="1:9" x14ac:dyDescent="0.2">
      <c r="A302" s="128" t="s">
        <v>37</v>
      </c>
      <c r="B302" s="140">
        <f t="shared" si="20"/>
        <v>46011</v>
      </c>
      <c r="C302" s="130">
        <f t="shared" si="21"/>
        <v>6530</v>
      </c>
      <c r="D302" s="131">
        <f t="shared" si="22"/>
        <v>51253</v>
      </c>
      <c r="F302" s="128" t="s">
        <v>37</v>
      </c>
      <c r="G302" s="140">
        <f t="shared" si="23"/>
        <v>39257</v>
      </c>
      <c r="H302" s="130">
        <f t="shared" si="24"/>
        <v>5790</v>
      </c>
      <c r="I302" s="131">
        <f t="shared" si="25"/>
        <v>43864</v>
      </c>
    </row>
    <row r="303" spans="1:9" x14ac:dyDescent="0.2">
      <c r="A303" s="132" t="s">
        <v>6</v>
      </c>
      <c r="B303" s="141">
        <f t="shared" si="20"/>
        <v>88109</v>
      </c>
      <c r="C303" s="134">
        <f t="shared" si="21"/>
        <v>11625</v>
      </c>
      <c r="D303" s="135">
        <f t="shared" si="22"/>
        <v>99145</v>
      </c>
      <c r="F303" s="132" t="s">
        <v>6</v>
      </c>
      <c r="G303" s="141">
        <f t="shared" si="23"/>
        <v>79073</v>
      </c>
      <c r="H303" s="134">
        <f t="shared" si="24"/>
        <v>10820</v>
      </c>
      <c r="I303" s="135">
        <f t="shared" si="25"/>
        <v>89229</v>
      </c>
    </row>
    <row r="304" spans="1:9" x14ac:dyDescent="0.2">
      <c r="A304" s="128" t="s">
        <v>37</v>
      </c>
      <c r="B304" s="140">
        <f t="shared" si="20"/>
        <v>44030</v>
      </c>
      <c r="C304" s="130">
        <f t="shared" si="21"/>
        <v>5546</v>
      </c>
      <c r="D304" s="131">
        <f t="shared" si="22"/>
        <v>49245</v>
      </c>
      <c r="F304" s="128" t="s">
        <v>37</v>
      </c>
      <c r="G304" s="140">
        <f t="shared" si="23"/>
        <v>37396</v>
      </c>
      <c r="H304" s="130">
        <f t="shared" si="24"/>
        <v>4983</v>
      </c>
      <c r="I304" s="131">
        <f t="shared" si="25"/>
        <v>42023</v>
      </c>
    </row>
    <row r="305" spans="1:9" x14ac:dyDescent="0.2">
      <c r="A305" s="132" t="s">
        <v>7</v>
      </c>
      <c r="B305" s="141">
        <f t="shared" si="20"/>
        <v>123766</v>
      </c>
      <c r="C305" s="134">
        <f t="shared" si="21"/>
        <v>15761</v>
      </c>
      <c r="D305" s="135">
        <f t="shared" si="22"/>
        <v>132761</v>
      </c>
      <c r="F305" s="132" t="s">
        <v>7</v>
      </c>
      <c r="G305" s="141">
        <f t="shared" si="23"/>
        <v>111066</v>
      </c>
      <c r="H305" s="134">
        <f t="shared" si="24"/>
        <v>14434</v>
      </c>
      <c r="I305" s="135">
        <f t="shared" si="25"/>
        <v>119507</v>
      </c>
    </row>
    <row r="306" spans="1:9" ht="13.5" thickBot="1" x14ac:dyDescent="0.25">
      <c r="A306" s="136" t="s">
        <v>37</v>
      </c>
      <c r="B306" s="142">
        <f t="shared" si="20"/>
        <v>56817</v>
      </c>
      <c r="C306" s="138">
        <f t="shared" si="21"/>
        <v>7562</v>
      </c>
      <c r="D306" s="139">
        <f t="shared" si="22"/>
        <v>59930</v>
      </c>
      <c r="F306" s="136" t="s">
        <v>37</v>
      </c>
      <c r="G306" s="142">
        <f t="shared" si="23"/>
        <v>48586</v>
      </c>
      <c r="H306" s="138">
        <f t="shared" si="24"/>
        <v>6540</v>
      </c>
      <c r="I306" s="139">
        <f t="shared" si="25"/>
        <v>51257</v>
      </c>
    </row>
    <row r="307" spans="1:9" ht="13.5" thickTop="1" x14ac:dyDescent="0.2">
      <c r="A307" s="3"/>
      <c r="B307" s="2"/>
      <c r="C307" s="2"/>
      <c r="D307" s="2"/>
      <c r="F307" s="3"/>
      <c r="G307" s="2"/>
      <c r="H307" s="2"/>
      <c r="I307" s="2"/>
    </row>
    <row r="308" spans="1:9" ht="13.5" thickBot="1" x14ac:dyDescent="0.25">
      <c r="A308" s="3"/>
      <c r="B308" s="2"/>
      <c r="C308" s="2"/>
      <c r="D308" s="2"/>
      <c r="F308" s="3"/>
      <c r="G308" s="2"/>
      <c r="H308" s="2"/>
      <c r="I308" s="2"/>
    </row>
    <row r="309" spans="1:9" ht="27" thickTop="1" thickBot="1" x14ac:dyDescent="0.25">
      <c r="A309" s="143"/>
      <c r="B309" s="151" t="s">
        <v>8</v>
      </c>
      <c r="C309" s="145" t="s">
        <v>9</v>
      </c>
      <c r="D309" s="146" t="s">
        <v>10</v>
      </c>
      <c r="F309" s="143"/>
      <c r="G309" s="151" t="s">
        <v>8</v>
      </c>
      <c r="H309" s="145" t="s">
        <v>9</v>
      </c>
      <c r="I309" s="146" t="s">
        <v>10</v>
      </c>
    </row>
    <row r="310" spans="1:9" ht="13.5" thickTop="1" x14ac:dyDescent="0.2">
      <c r="A310" s="147" t="s">
        <v>4</v>
      </c>
      <c r="B310" s="152">
        <v>8024</v>
      </c>
      <c r="C310" s="149">
        <v>126233</v>
      </c>
      <c r="D310" s="150">
        <v>8762</v>
      </c>
      <c r="F310" s="147" t="s">
        <v>4</v>
      </c>
      <c r="G310" s="152">
        <v>7376</v>
      </c>
      <c r="H310" s="149">
        <v>114385</v>
      </c>
      <c r="I310" s="150">
        <v>8329</v>
      </c>
    </row>
    <row r="311" spans="1:9" x14ac:dyDescent="0.2">
      <c r="A311" s="128" t="s">
        <v>37</v>
      </c>
      <c r="B311" s="140">
        <v>5201</v>
      </c>
      <c r="C311" s="130">
        <v>53942</v>
      </c>
      <c r="D311" s="131">
        <v>2859</v>
      </c>
      <c r="F311" s="128" t="s">
        <v>37</v>
      </c>
      <c r="G311" s="140">
        <v>4669</v>
      </c>
      <c r="H311" s="130">
        <v>46258</v>
      </c>
      <c r="I311" s="131">
        <v>2504</v>
      </c>
    </row>
    <row r="312" spans="1:9" x14ac:dyDescent="0.2">
      <c r="A312" s="132" t="s">
        <v>5</v>
      </c>
      <c r="B312" s="141">
        <v>2007</v>
      </c>
      <c r="C312" s="134">
        <v>91707</v>
      </c>
      <c r="D312" s="135">
        <v>11360</v>
      </c>
      <c r="F312" s="132" t="s">
        <v>5</v>
      </c>
      <c r="G312" s="141">
        <v>1911</v>
      </c>
      <c r="H312" s="134">
        <v>82853</v>
      </c>
      <c r="I312" s="135">
        <v>10382</v>
      </c>
    </row>
    <row r="313" spans="1:9" x14ac:dyDescent="0.2">
      <c r="A313" s="128" t="s">
        <v>37</v>
      </c>
      <c r="B313" s="140">
        <v>1288</v>
      </c>
      <c r="C313" s="130">
        <v>44723</v>
      </c>
      <c r="D313" s="131">
        <v>5242</v>
      </c>
      <c r="F313" s="128" t="s">
        <v>37</v>
      </c>
      <c r="G313" s="140">
        <v>1183</v>
      </c>
      <c r="H313" s="130">
        <v>38074</v>
      </c>
      <c r="I313" s="131">
        <v>4607</v>
      </c>
    </row>
    <row r="314" spans="1:9" x14ac:dyDescent="0.2">
      <c r="A314" s="132" t="s">
        <v>6</v>
      </c>
      <c r="B314" s="141">
        <v>589</v>
      </c>
      <c r="C314" s="134">
        <v>87520</v>
      </c>
      <c r="D314" s="135">
        <v>11036</v>
      </c>
      <c r="F314" s="132" t="s">
        <v>6</v>
      </c>
      <c r="G314" s="141">
        <v>664</v>
      </c>
      <c r="H314" s="134">
        <v>78409</v>
      </c>
      <c r="I314" s="135">
        <v>10156</v>
      </c>
    </row>
    <row r="315" spans="1:9" x14ac:dyDescent="0.2">
      <c r="A315" s="128" t="s">
        <v>37</v>
      </c>
      <c r="B315" s="140">
        <v>331</v>
      </c>
      <c r="C315" s="130">
        <v>43699</v>
      </c>
      <c r="D315" s="131">
        <v>5215</v>
      </c>
      <c r="F315" s="128" t="s">
        <v>37</v>
      </c>
      <c r="G315" s="140">
        <v>356</v>
      </c>
      <c r="H315" s="130">
        <v>37040</v>
      </c>
      <c r="I315" s="131">
        <v>4627</v>
      </c>
    </row>
    <row r="316" spans="1:9" x14ac:dyDescent="0.2">
      <c r="A316" s="132" t="s">
        <v>7</v>
      </c>
      <c r="B316" s="141">
        <v>6766</v>
      </c>
      <c r="C316" s="134">
        <v>117000</v>
      </c>
      <c r="D316" s="135">
        <v>8995</v>
      </c>
      <c r="F316" s="132" t="s">
        <v>7</v>
      </c>
      <c r="G316" s="141">
        <v>5993</v>
      </c>
      <c r="H316" s="134">
        <v>105073</v>
      </c>
      <c r="I316" s="135">
        <v>8441</v>
      </c>
    </row>
    <row r="317" spans="1:9" ht="13.5" thickBot="1" x14ac:dyDescent="0.25">
      <c r="A317" s="136" t="s">
        <v>37</v>
      </c>
      <c r="B317" s="142">
        <v>4449</v>
      </c>
      <c r="C317" s="138">
        <v>52368</v>
      </c>
      <c r="D317" s="139">
        <v>3113</v>
      </c>
      <c r="F317" s="136" t="s">
        <v>37</v>
      </c>
      <c r="G317" s="142">
        <v>3869</v>
      </c>
      <c r="H317" s="138">
        <v>44717</v>
      </c>
      <c r="I317" s="139">
        <v>2671</v>
      </c>
    </row>
    <row r="318" spans="1:9" ht="13.5" thickTop="1" x14ac:dyDescent="0.2"/>
    <row r="319" spans="1:9" x14ac:dyDescent="0.2">
      <c r="A319" s="1" t="s">
        <v>97</v>
      </c>
    </row>
    <row r="320" spans="1:9" x14ac:dyDescent="0.2">
      <c r="A320" s="276" t="s">
        <v>93</v>
      </c>
    </row>
    <row r="321" spans="1:9" x14ac:dyDescent="0.2">
      <c r="A321" s="1" t="s">
        <v>94</v>
      </c>
    </row>
    <row r="323" spans="1:9" x14ac:dyDescent="0.2">
      <c r="A323" s="3" t="s">
        <v>33</v>
      </c>
      <c r="F323" s="3" t="s">
        <v>33</v>
      </c>
    </row>
    <row r="324" spans="1:9" x14ac:dyDescent="0.2">
      <c r="A324" s="303" t="s">
        <v>204</v>
      </c>
      <c r="F324" s="303" t="s">
        <v>209</v>
      </c>
    </row>
    <row r="325" spans="1:9" x14ac:dyDescent="0.2">
      <c r="A325" s="3"/>
      <c r="F325" s="3"/>
    </row>
    <row r="326" spans="1:9" ht="13.5" thickBot="1" x14ac:dyDescent="0.25">
      <c r="A326" s="3" t="s">
        <v>0</v>
      </c>
      <c r="F326" s="3" t="s">
        <v>0</v>
      </c>
    </row>
    <row r="327" spans="1:9" ht="14.25" thickTop="1" thickBot="1" x14ac:dyDescent="0.25">
      <c r="A327" s="143"/>
      <c r="B327" s="144" t="s">
        <v>1</v>
      </c>
      <c r="C327" s="145" t="s">
        <v>2</v>
      </c>
      <c r="D327" s="146" t="s">
        <v>3</v>
      </c>
      <c r="F327" s="143"/>
      <c r="G327" s="144" t="s">
        <v>1</v>
      </c>
      <c r="H327" s="145" t="s">
        <v>2</v>
      </c>
      <c r="I327" s="146" t="s">
        <v>3</v>
      </c>
    </row>
    <row r="328" spans="1:9" ht="13.5" thickTop="1" x14ac:dyDescent="0.2">
      <c r="A328" s="147" t="s">
        <v>76</v>
      </c>
      <c r="B328" s="152">
        <v>243718</v>
      </c>
      <c r="C328" s="149">
        <v>17385</v>
      </c>
      <c r="D328" s="150">
        <f>B328+C328</f>
        <v>261103</v>
      </c>
      <c r="F328" s="147" t="s">
        <v>76</v>
      </c>
      <c r="G328" s="152">
        <v>224151</v>
      </c>
      <c r="H328" s="149">
        <v>15036</v>
      </c>
      <c r="I328" s="150">
        <f>G328+H328</f>
        <v>239187</v>
      </c>
    </row>
    <row r="329" spans="1:9" x14ac:dyDescent="0.2">
      <c r="A329" s="128" t="s">
        <v>37</v>
      </c>
      <c r="B329" s="129">
        <v>136855</v>
      </c>
      <c r="C329" s="130">
        <v>7971</v>
      </c>
      <c r="D329" s="131">
        <f t="shared" ref="D329:D335" si="26">B329+C329</f>
        <v>144826</v>
      </c>
      <c r="F329" s="128" t="s">
        <v>37</v>
      </c>
      <c r="G329" s="129">
        <v>129998</v>
      </c>
      <c r="H329" s="130">
        <v>6912</v>
      </c>
      <c r="I329" s="131">
        <f t="shared" ref="I329:I335" si="27">G329+H329</f>
        <v>136910</v>
      </c>
    </row>
    <row r="330" spans="1:9" ht="15" x14ac:dyDescent="0.2">
      <c r="A330" s="132" t="s">
        <v>80</v>
      </c>
      <c r="B330" s="133">
        <v>110805</v>
      </c>
      <c r="C330" s="134">
        <v>12737</v>
      </c>
      <c r="D330" s="135">
        <f t="shared" si="26"/>
        <v>123542</v>
      </c>
      <c r="F330" s="132" t="s">
        <v>80</v>
      </c>
      <c r="G330" s="133">
        <v>103562</v>
      </c>
      <c r="H330" s="134">
        <v>11317</v>
      </c>
      <c r="I330" s="135">
        <f t="shared" si="27"/>
        <v>114879</v>
      </c>
    </row>
    <row r="331" spans="1:9" x14ac:dyDescent="0.2">
      <c r="A331" s="128" t="s">
        <v>37</v>
      </c>
      <c r="B331" s="129">
        <v>57672</v>
      </c>
      <c r="C331" s="130">
        <v>5734</v>
      </c>
      <c r="D331" s="131">
        <f t="shared" si="26"/>
        <v>63406</v>
      </c>
      <c r="F331" s="128" t="s">
        <v>37</v>
      </c>
      <c r="G331" s="129">
        <v>56380</v>
      </c>
      <c r="H331" s="130">
        <v>5023</v>
      </c>
      <c r="I331" s="131">
        <f t="shared" si="27"/>
        <v>61403</v>
      </c>
    </row>
    <row r="332" spans="1:9" ht="15" x14ac:dyDescent="0.2">
      <c r="A332" s="132" t="s">
        <v>81</v>
      </c>
      <c r="B332" s="133">
        <v>78137</v>
      </c>
      <c r="C332" s="134">
        <v>10222</v>
      </c>
      <c r="D332" s="135">
        <f t="shared" si="26"/>
        <v>88359</v>
      </c>
      <c r="F332" s="132" t="s">
        <v>81</v>
      </c>
      <c r="G332" s="133">
        <v>72752</v>
      </c>
      <c r="H332" s="134">
        <v>9228</v>
      </c>
      <c r="I332" s="135">
        <f t="shared" si="27"/>
        <v>81980</v>
      </c>
    </row>
    <row r="333" spans="1:9" x14ac:dyDescent="0.2">
      <c r="A333" s="128" t="s">
        <v>37</v>
      </c>
      <c r="B333" s="129">
        <v>37076</v>
      </c>
      <c r="C333" s="130">
        <v>4428</v>
      </c>
      <c r="D333" s="131">
        <f t="shared" si="26"/>
        <v>41504</v>
      </c>
      <c r="F333" s="128" t="s">
        <v>37</v>
      </c>
      <c r="G333" s="129">
        <v>36135</v>
      </c>
      <c r="H333" s="130">
        <v>3912</v>
      </c>
      <c r="I333" s="131">
        <f t="shared" si="27"/>
        <v>40047</v>
      </c>
    </row>
    <row r="334" spans="1:9" x14ac:dyDescent="0.2">
      <c r="A334" s="132" t="s">
        <v>56</v>
      </c>
      <c r="B334" s="133">
        <v>208353</v>
      </c>
      <c r="C334" s="134">
        <v>15278</v>
      </c>
      <c r="D334" s="135">
        <f t="shared" si="26"/>
        <v>223631</v>
      </c>
      <c r="F334" s="132" t="s">
        <v>56</v>
      </c>
      <c r="G334" s="133">
        <v>190861</v>
      </c>
      <c r="H334" s="134">
        <v>13256</v>
      </c>
      <c r="I334" s="135">
        <f t="shared" si="27"/>
        <v>204117</v>
      </c>
    </row>
    <row r="335" spans="1:9" ht="13.5" thickBot="1" x14ac:dyDescent="0.25">
      <c r="A335" s="136" t="s">
        <v>37</v>
      </c>
      <c r="B335" s="137">
        <v>119089</v>
      </c>
      <c r="C335" s="138">
        <v>6903</v>
      </c>
      <c r="D335" s="139">
        <f t="shared" si="26"/>
        <v>125992</v>
      </c>
      <c r="F335" s="136" t="s">
        <v>37</v>
      </c>
      <c r="G335" s="137">
        <v>113079</v>
      </c>
      <c r="H335" s="138">
        <v>5973</v>
      </c>
      <c r="I335" s="139">
        <f t="shared" si="27"/>
        <v>119052</v>
      </c>
    </row>
    <row r="336" spans="1:9" ht="13.5" thickTop="1" x14ac:dyDescent="0.2">
      <c r="B336" s="2"/>
      <c r="C336" s="2"/>
      <c r="D336" s="2"/>
      <c r="G336" s="2"/>
      <c r="H336" s="2"/>
      <c r="I336" s="2"/>
    </row>
    <row r="337" spans="1:9" ht="13.5" thickBot="1" x14ac:dyDescent="0.25">
      <c r="A337" s="3"/>
      <c r="B337" s="2"/>
      <c r="C337" s="2"/>
      <c r="D337" s="2"/>
      <c r="F337" s="3"/>
      <c r="G337" s="2"/>
      <c r="H337" s="2"/>
      <c r="I337" s="2"/>
    </row>
    <row r="338" spans="1:9" ht="14.25" thickTop="1" thickBot="1" x14ac:dyDescent="0.25">
      <c r="A338" s="143"/>
      <c r="B338" s="151" t="s">
        <v>1</v>
      </c>
      <c r="C338" s="145" t="s">
        <v>2</v>
      </c>
      <c r="D338" s="146" t="s">
        <v>3</v>
      </c>
      <c r="F338" s="143"/>
      <c r="G338" s="151" t="s">
        <v>1</v>
      </c>
      <c r="H338" s="145" t="s">
        <v>2</v>
      </c>
      <c r="I338" s="146" t="s">
        <v>3</v>
      </c>
    </row>
    <row r="339" spans="1:9" ht="13.5" thickTop="1" x14ac:dyDescent="0.2">
      <c r="A339" s="147" t="s">
        <v>4</v>
      </c>
      <c r="B339" s="152">
        <v>113093</v>
      </c>
      <c r="C339" s="149">
        <v>14397</v>
      </c>
      <c r="D339" s="150">
        <v>121269</v>
      </c>
      <c r="F339" s="147" t="s">
        <v>4</v>
      </c>
      <c r="G339" s="152">
        <f>+G350+H350</f>
        <v>102839</v>
      </c>
      <c r="H339" s="149">
        <f>+I350+G350</f>
        <v>12699</v>
      </c>
      <c r="I339" s="150">
        <f>+G350+H350+I350</f>
        <v>110163</v>
      </c>
    </row>
    <row r="340" spans="1:9" x14ac:dyDescent="0.2">
      <c r="A340" s="128" t="s">
        <v>37</v>
      </c>
      <c r="B340" s="140">
        <v>47908</v>
      </c>
      <c r="C340" s="130">
        <v>6338</v>
      </c>
      <c r="D340" s="131">
        <v>50240</v>
      </c>
      <c r="F340" s="128" t="s">
        <v>37</v>
      </c>
      <c r="G340" s="140">
        <f>+G351+H351</f>
        <v>45510</v>
      </c>
      <c r="H340" s="130">
        <f>+I351+G351</f>
        <v>5638</v>
      </c>
      <c r="I340" s="131">
        <f>+G351+H351+I351</f>
        <v>47706</v>
      </c>
    </row>
    <row r="341" spans="1:9" x14ac:dyDescent="0.2">
      <c r="A341" s="132" t="s">
        <v>5</v>
      </c>
      <c r="B341" s="141">
        <v>80302</v>
      </c>
      <c r="C341" s="134">
        <v>11580</v>
      </c>
      <c r="D341" s="135">
        <v>90138</v>
      </c>
      <c r="F341" s="132" t="s">
        <v>5</v>
      </c>
      <c r="G341" s="141">
        <f t="shared" ref="G341:G346" si="28">+G352+H352</f>
        <v>74795</v>
      </c>
      <c r="H341" s="134">
        <f t="shared" ref="H341:H346" si="29">+I352+G352</f>
        <v>9025</v>
      </c>
      <c r="I341" s="135">
        <f t="shared" ref="I341:I346" si="30">+G352+H352+I352</f>
        <v>82862</v>
      </c>
    </row>
    <row r="342" spans="1:9" x14ac:dyDescent="0.2">
      <c r="A342" s="128" t="s">
        <v>37</v>
      </c>
      <c r="B342" s="140">
        <v>36935</v>
      </c>
      <c r="C342" s="130">
        <v>5114</v>
      </c>
      <c r="D342" s="131">
        <v>40984</v>
      </c>
      <c r="F342" s="128" t="s">
        <v>37</v>
      </c>
      <c r="G342" s="140">
        <f t="shared" si="28"/>
        <v>36008</v>
      </c>
      <c r="H342" s="130">
        <f t="shared" si="29"/>
        <v>3835</v>
      </c>
      <c r="I342" s="131">
        <f t="shared" si="30"/>
        <v>39276</v>
      </c>
    </row>
    <row r="343" spans="1:9" x14ac:dyDescent="0.2">
      <c r="A343" s="132" t="s">
        <v>6</v>
      </c>
      <c r="B343" s="141">
        <v>74833</v>
      </c>
      <c r="C343" s="134">
        <v>10032</v>
      </c>
      <c r="D343" s="135">
        <v>84278</v>
      </c>
      <c r="F343" s="132" t="s">
        <v>6</v>
      </c>
      <c r="G343" s="141">
        <f t="shared" si="28"/>
        <v>69863</v>
      </c>
      <c r="H343" s="134">
        <f t="shared" si="29"/>
        <v>9025</v>
      </c>
      <c r="I343" s="135">
        <f t="shared" si="30"/>
        <v>78257</v>
      </c>
    </row>
    <row r="344" spans="1:9" x14ac:dyDescent="0.2">
      <c r="A344" s="128" t="s">
        <v>37</v>
      </c>
      <c r="B344" s="140">
        <v>35232</v>
      </c>
      <c r="C344" s="130">
        <v>4332</v>
      </c>
      <c r="D344" s="131">
        <v>39263</v>
      </c>
      <c r="F344" s="128" t="s">
        <v>37</v>
      </c>
      <c r="G344" s="140">
        <f t="shared" si="28"/>
        <v>34366</v>
      </c>
      <c r="H344" s="130">
        <f t="shared" si="29"/>
        <v>3835</v>
      </c>
      <c r="I344" s="131">
        <f t="shared" si="30"/>
        <v>37852</v>
      </c>
    </row>
    <row r="345" spans="1:9" x14ac:dyDescent="0.2">
      <c r="A345" s="132" t="s">
        <v>7</v>
      </c>
      <c r="B345" s="141">
        <v>103442</v>
      </c>
      <c r="C345" s="134">
        <v>13149</v>
      </c>
      <c r="D345" s="135">
        <v>115515</v>
      </c>
      <c r="F345" s="132" t="s">
        <v>7</v>
      </c>
      <c r="G345" s="141">
        <f t="shared" si="28"/>
        <v>94075</v>
      </c>
      <c r="H345" s="134">
        <f t="shared" si="29"/>
        <v>12146</v>
      </c>
      <c r="I345" s="135">
        <f t="shared" si="30"/>
        <v>101399</v>
      </c>
    </row>
    <row r="346" spans="1:9" ht="13.5" thickBot="1" x14ac:dyDescent="0.25">
      <c r="A346" s="136" t="s">
        <v>37</v>
      </c>
      <c r="B346" s="142">
        <v>45732</v>
      </c>
      <c r="C346" s="138">
        <v>5741</v>
      </c>
      <c r="D346" s="139">
        <v>48174</v>
      </c>
      <c r="F346" s="136" t="s">
        <v>37</v>
      </c>
      <c r="G346" s="142">
        <f t="shared" si="28"/>
        <v>43665</v>
      </c>
      <c r="H346" s="138">
        <f t="shared" si="29"/>
        <v>5354</v>
      </c>
      <c r="I346" s="139">
        <f t="shared" si="30"/>
        <v>45861</v>
      </c>
    </row>
    <row r="347" spans="1:9" ht="13.5" thickTop="1" x14ac:dyDescent="0.2">
      <c r="A347" s="3"/>
      <c r="B347" s="2"/>
      <c r="C347" s="2"/>
      <c r="D347" s="2"/>
      <c r="F347" s="3"/>
      <c r="G347" s="2"/>
      <c r="H347" s="2"/>
      <c r="I347" s="2"/>
    </row>
    <row r="348" spans="1:9" ht="13.5" thickBot="1" x14ac:dyDescent="0.25">
      <c r="A348" s="3"/>
      <c r="B348" s="2"/>
      <c r="C348" s="2"/>
      <c r="D348" s="2"/>
      <c r="F348" s="3"/>
      <c r="G348" s="2"/>
      <c r="H348" s="2"/>
      <c r="I348" s="2"/>
    </row>
    <row r="349" spans="1:9" ht="27" thickTop="1" thickBot="1" x14ac:dyDescent="0.25">
      <c r="A349" s="143"/>
      <c r="B349" s="151" t="s">
        <v>8</v>
      </c>
      <c r="C349" s="145" t="s">
        <v>9</v>
      </c>
      <c r="D349" s="146" t="s">
        <v>10</v>
      </c>
      <c r="F349" s="143"/>
      <c r="G349" s="151" t="s">
        <v>8</v>
      </c>
      <c r="H349" s="145" t="s">
        <v>9</v>
      </c>
      <c r="I349" s="146" t="s">
        <v>10</v>
      </c>
    </row>
    <row r="350" spans="1:9" ht="13.5" thickTop="1" x14ac:dyDescent="0.2">
      <c r="A350" s="147" t="s">
        <v>4</v>
      </c>
      <c r="B350" s="152">
        <v>6285</v>
      </c>
      <c r="C350" s="149">
        <v>106872</v>
      </c>
      <c r="D350" s="150">
        <v>8112</v>
      </c>
      <c r="F350" s="147" t="s">
        <v>4</v>
      </c>
      <c r="G350" s="152">
        <v>5375</v>
      </c>
      <c r="H350" s="149">
        <v>97464</v>
      </c>
      <c r="I350" s="150">
        <v>7324</v>
      </c>
    </row>
    <row r="351" spans="1:9" x14ac:dyDescent="0.2">
      <c r="A351" s="128" t="s">
        <v>37</v>
      </c>
      <c r="B351" s="140">
        <v>4025</v>
      </c>
      <c r="C351" s="130">
        <v>43865</v>
      </c>
      <c r="D351" s="131">
        <v>2378</v>
      </c>
      <c r="F351" s="128" t="s">
        <v>37</v>
      </c>
      <c r="G351" s="140">
        <v>3442</v>
      </c>
      <c r="H351" s="130">
        <v>42068</v>
      </c>
      <c r="I351" s="131">
        <v>2196</v>
      </c>
    </row>
    <row r="352" spans="1:9" x14ac:dyDescent="0.2">
      <c r="A352" s="132" t="s">
        <v>5</v>
      </c>
      <c r="B352" s="141">
        <v>958</v>
      </c>
      <c r="C352" s="134">
        <v>79381</v>
      </c>
      <c r="D352" s="135">
        <v>9074</v>
      </c>
      <c r="F352" s="132" t="s">
        <v>5</v>
      </c>
      <c r="G352" s="141">
        <v>958</v>
      </c>
      <c r="H352" s="134">
        <v>73837</v>
      </c>
      <c r="I352" s="135">
        <v>8067</v>
      </c>
    </row>
    <row r="353" spans="1:9" x14ac:dyDescent="0.2">
      <c r="A353" s="128" t="s">
        <v>37</v>
      </c>
      <c r="B353" s="140">
        <v>563</v>
      </c>
      <c r="C353" s="130">
        <v>36376</v>
      </c>
      <c r="D353" s="131">
        <v>3811</v>
      </c>
      <c r="F353" s="128" t="s">
        <v>37</v>
      </c>
      <c r="G353" s="140">
        <v>567</v>
      </c>
      <c r="H353" s="130">
        <v>35441</v>
      </c>
      <c r="I353" s="131">
        <v>3268</v>
      </c>
    </row>
    <row r="354" spans="1:9" x14ac:dyDescent="0.2">
      <c r="A354" s="132" t="s">
        <v>6</v>
      </c>
      <c r="B354" s="141">
        <v>601</v>
      </c>
      <c r="C354" s="134">
        <v>74246</v>
      </c>
      <c r="D354" s="135">
        <v>9431</v>
      </c>
      <c r="F354" s="132" t="s">
        <v>6</v>
      </c>
      <c r="G354" s="141">
        <v>631</v>
      </c>
      <c r="H354" s="134">
        <v>69232</v>
      </c>
      <c r="I354" s="135">
        <v>8394</v>
      </c>
    </row>
    <row r="355" spans="1:9" x14ac:dyDescent="0.2">
      <c r="A355" s="128" t="s">
        <v>37</v>
      </c>
      <c r="B355" s="140">
        <v>316</v>
      </c>
      <c r="C355" s="130">
        <v>34920</v>
      </c>
      <c r="D355" s="131">
        <v>4058</v>
      </c>
      <c r="F355" s="128" t="s">
        <v>37</v>
      </c>
      <c r="G355" s="140">
        <v>349</v>
      </c>
      <c r="H355" s="130">
        <v>34017</v>
      </c>
      <c r="I355" s="131">
        <v>3486</v>
      </c>
    </row>
    <row r="356" spans="1:9" x14ac:dyDescent="0.2">
      <c r="A356" s="132" t="s">
        <v>7</v>
      </c>
      <c r="B356" s="141">
        <v>5713</v>
      </c>
      <c r="C356" s="134">
        <v>97771</v>
      </c>
      <c r="D356" s="135">
        <v>8112</v>
      </c>
      <c r="F356" s="132" t="s">
        <v>7</v>
      </c>
      <c r="G356" s="141">
        <v>4822</v>
      </c>
      <c r="H356" s="134">
        <v>89253</v>
      </c>
      <c r="I356" s="135">
        <v>7324</v>
      </c>
    </row>
    <row r="357" spans="1:9" ht="13.5" thickBot="1" x14ac:dyDescent="0.25">
      <c r="A357" s="136" t="s">
        <v>37</v>
      </c>
      <c r="B357" s="142">
        <v>3694</v>
      </c>
      <c r="C357" s="138">
        <v>42028</v>
      </c>
      <c r="D357" s="139">
        <v>2378</v>
      </c>
      <c r="F357" s="136" t="s">
        <v>37</v>
      </c>
      <c r="G357" s="142">
        <v>3158</v>
      </c>
      <c r="H357" s="138">
        <v>40507</v>
      </c>
      <c r="I357" s="139">
        <v>2196</v>
      </c>
    </row>
    <row r="358" spans="1:9" ht="13.5" thickTop="1" x14ac:dyDescent="0.2"/>
    <row r="359" spans="1:9" x14ac:dyDescent="0.2">
      <c r="A359" s="1" t="s">
        <v>97</v>
      </c>
    </row>
    <row r="360" spans="1:9" x14ac:dyDescent="0.2">
      <c r="A360" s="276" t="s">
        <v>93</v>
      </c>
    </row>
    <row r="361" spans="1:9" x14ac:dyDescent="0.2">
      <c r="A361" s="1" t="s">
        <v>94</v>
      </c>
    </row>
    <row r="363" spans="1:9" x14ac:dyDescent="0.2">
      <c r="A363" s="3" t="s">
        <v>33</v>
      </c>
      <c r="F363" s="3" t="s">
        <v>33</v>
      </c>
    </row>
    <row r="364" spans="1:9" x14ac:dyDescent="0.2">
      <c r="A364" s="303" t="s">
        <v>212</v>
      </c>
      <c r="F364" s="303" t="s">
        <v>217</v>
      </c>
    </row>
    <row r="365" spans="1:9" x14ac:dyDescent="0.2">
      <c r="A365" s="3"/>
      <c r="F365" s="3"/>
    </row>
    <row r="366" spans="1:9" ht="13.5" thickBot="1" x14ac:dyDescent="0.25">
      <c r="A366" s="3" t="s">
        <v>0</v>
      </c>
      <c r="F366" s="3" t="s">
        <v>0</v>
      </c>
    </row>
    <row r="367" spans="1:9" ht="14.25" thickTop="1" thickBot="1" x14ac:dyDescent="0.25">
      <c r="A367" s="143"/>
      <c r="B367" s="144" t="s">
        <v>1</v>
      </c>
      <c r="C367" s="145" t="s">
        <v>2</v>
      </c>
      <c r="D367" s="146" t="s">
        <v>3</v>
      </c>
      <c r="F367" s="143"/>
      <c r="G367" s="144" t="s">
        <v>1</v>
      </c>
      <c r="H367" s="145" t="s">
        <v>2</v>
      </c>
      <c r="I367" s="146" t="s">
        <v>3</v>
      </c>
    </row>
    <row r="368" spans="1:9" ht="13.5" thickTop="1" x14ac:dyDescent="0.2">
      <c r="A368" s="147" t="s">
        <v>76</v>
      </c>
      <c r="B368" s="152">
        <v>213317</v>
      </c>
      <c r="C368" s="149">
        <v>13743</v>
      </c>
      <c r="D368" s="150">
        <f>B368+C368</f>
        <v>227060</v>
      </c>
      <c r="F368" s="147" t="s">
        <v>76</v>
      </c>
      <c r="G368" s="152">
        <v>204053</v>
      </c>
      <c r="H368" s="149">
        <v>12850</v>
      </c>
      <c r="I368" s="150">
        <f>G368+H368</f>
        <v>216903</v>
      </c>
    </row>
    <row r="369" spans="1:9" x14ac:dyDescent="0.2">
      <c r="A369" s="128" t="s">
        <v>37</v>
      </c>
      <c r="B369" s="129">
        <v>127933</v>
      </c>
      <c r="C369" s="130">
        <v>6055</v>
      </c>
      <c r="D369" s="131">
        <f t="shared" ref="D369:D375" si="31">B369+C369</f>
        <v>133988</v>
      </c>
      <c r="F369" s="128" t="s">
        <v>37</v>
      </c>
      <c r="G369" s="129">
        <v>125164</v>
      </c>
      <c r="H369" s="130">
        <v>5618</v>
      </c>
      <c r="I369" s="131">
        <f t="shared" ref="I369:I375" si="32">G369+H369</f>
        <v>130782</v>
      </c>
    </row>
    <row r="370" spans="1:9" ht="15" x14ac:dyDescent="0.2">
      <c r="A370" s="132" t="s">
        <v>80</v>
      </c>
      <c r="B370" s="133">
        <v>103503</v>
      </c>
      <c r="C370" s="134">
        <v>10384</v>
      </c>
      <c r="D370" s="135">
        <f t="shared" si="31"/>
        <v>113887</v>
      </c>
      <c r="F370" s="132" t="s">
        <v>80</v>
      </c>
      <c r="G370" s="133">
        <v>100703</v>
      </c>
      <c r="H370" s="134">
        <v>9852</v>
      </c>
      <c r="I370" s="135">
        <f t="shared" si="32"/>
        <v>110555</v>
      </c>
    </row>
    <row r="371" spans="1:9" x14ac:dyDescent="0.2">
      <c r="A371" s="128" t="s">
        <v>37</v>
      </c>
      <c r="B371" s="129">
        <v>58331</v>
      </c>
      <c r="C371" s="130">
        <v>4415</v>
      </c>
      <c r="D371" s="131">
        <f t="shared" si="31"/>
        <v>62746</v>
      </c>
      <c r="F371" s="128" t="s">
        <v>37</v>
      </c>
      <c r="G371" s="129">
        <v>58193</v>
      </c>
      <c r="H371" s="130">
        <v>4158</v>
      </c>
      <c r="I371" s="131">
        <f t="shared" si="32"/>
        <v>62351</v>
      </c>
    </row>
    <row r="372" spans="1:9" ht="15" x14ac:dyDescent="0.2">
      <c r="A372" s="132" t="s">
        <v>81</v>
      </c>
      <c r="B372" s="133">
        <v>72753</v>
      </c>
      <c r="C372" s="134">
        <v>8500</v>
      </c>
      <c r="D372" s="135">
        <f t="shared" si="31"/>
        <v>81253</v>
      </c>
      <c r="F372" s="132" t="s">
        <v>81</v>
      </c>
      <c r="G372" s="133">
        <v>71545</v>
      </c>
      <c r="H372" s="134">
        <v>8007</v>
      </c>
      <c r="I372" s="135">
        <f t="shared" si="32"/>
        <v>79552</v>
      </c>
    </row>
    <row r="373" spans="1:9" x14ac:dyDescent="0.2">
      <c r="A373" s="128" t="s">
        <v>37</v>
      </c>
      <c r="B373" s="129">
        <v>37427</v>
      </c>
      <c r="C373" s="130">
        <v>3427</v>
      </c>
      <c r="D373" s="131">
        <f t="shared" si="31"/>
        <v>40854</v>
      </c>
      <c r="F373" s="128" t="s">
        <v>37</v>
      </c>
      <c r="G373" s="129">
        <v>37971</v>
      </c>
      <c r="H373" s="130">
        <v>3203</v>
      </c>
      <c r="I373" s="131">
        <f t="shared" si="32"/>
        <v>41174</v>
      </c>
    </row>
    <row r="374" spans="1:9" x14ac:dyDescent="0.2">
      <c r="A374" s="132" t="s">
        <v>56</v>
      </c>
      <c r="B374" s="133">
        <v>183311</v>
      </c>
      <c r="C374" s="134">
        <v>11959</v>
      </c>
      <c r="D374" s="135">
        <f t="shared" si="31"/>
        <v>195270</v>
      </c>
      <c r="F374" s="132" t="s">
        <v>56</v>
      </c>
      <c r="G374" s="133">
        <v>174937</v>
      </c>
      <c r="H374" s="134">
        <v>11520</v>
      </c>
      <c r="I374" s="135">
        <f t="shared" si="32"/>
        <v>186457</v>
      </c>
    </row>
    <row r="375" spans="1:9" ht="13.5" thickBot="1" x14ac:dyDescent="0.25">
      <c r="A375" s="136" t="s">
        <v>37</v>
      </c>
      <c r="B375" s="137">
        <v>112181</v>
      </c>
      <c r="C375" s="138">
        <v>5104</v>
      </c>
      <c r="D375" s="139">
        <f t="shared" si="31"/>
        <v>117285</v>
      </c>
      <c r="F375" s="136" t="s">
        <v>37</v>
      </c>
      <c r="G375" s="137">
        <v>109578</v>
      </c>
      <c r="H375" s="138">
        <v>4937</v>
      </c>
      <c r="I375" s="139">
        <f t="shared" si="32"/>
        <v>114515</v>
      </c>
    </row>
    <row r="376" spans="1:9" ht="13.5" thickTop="1" x14ac:dyDescent="0.2">
      <c r="B376" s="2"/>
      <c r="C376" s="2"/>
      <c r="D376" s="2"/>
      <c r="G376" s="2"/>
      <c r="H376" s="2"/>
      <c r="I376" s="2"/>
    </row>
    <row r="377" spans="1:9" ht="13.5" thickBot="1" x14ac:dyDescent="0.25">
      <c r="A377" s="3"/>
      <c r="B377" s="2"/>
      <c r="C377" s="2"/>
      <c r="D377" s="2"/>
      <c r="F377" s="3"/>
      <c r="G377" s="2"/>
      <c r="H377" s="2"/>
      <c r="I377" s="2"/>
    </row>
    <row r="378" spans="1:9" ht="14.25" thickTop="1" thickBot="1" x14ac:dyDescent="0.25">
      <c r="A378" s="143"/>
      <c r="B378" s="151" t="s">
        <v>1</v>
      </c>
      <c r="C378" s="145" t="s">
        <v>2</v>
      </c>
      <c r="D378" s="146" t="s">
        <v>3</v>
      </c>
      <c r="F378" s="143"/>
      <c r="G378" s="151" t="s">
        <v>1</v>
      </c>
      <c r="H378" s="145" t="s">
        <v>2</v>
      </c>
      <c r="I378" s="146" t="s">
        <v>3</v>
      </c>
    </row>
    <row r="379" spans="1:9" ht="13.5" thickTop="1" x14ac:dyDescent="0.2">
      <c r="A379" s="147" t="s">
        <v>4</v>
      </c>
      <c r="B379" s="152">
        <f>B390+C390</f>
        <v>98022</v>
      </c>
      <c r="C379" s="149">
        <f>B390+D390</f>
        <v>11732</v>
      </c>
      <c r="D379" s="150">
        <f>B390+C390+D390</f>
        <v>105039</v>
      </c>
      <c r="F379" s="147" t="s">
        <v>4</v>
      </c>
      <c r="G379" s="152">
        <f>G390+H390</f>
        <v>95170</v>
      </c>
      <c r="H379" s="149">
        <f>G390+I390</f>
        <v>11006</v>
      </c>
      <c r="I379" s="150">
        <f>G390+H390+I390</f>
        <v>101834</v>
      </c>
    </row>
    <row r="380" spans="1:9" x14ac:dyDescent="0.2">
      <c r="A380" s="128" t="s">
        <v>37</v>
      </c>
      <c r="B380" s="140">
        <f t="shared" ref="B380:B386" si="33">B391+C391</f>
        <v>45490</v>
      </c>
      <c r="C380" s="130">
        <f t="shared" ref="C380:C386" si="34">B391+D391</f>
        <v>4962</v>
      </c>
      <c r="D380" s="131">
        <f t="shared" ref="D380:D386" si="35">B391+C391+D391</f>
        <v>47460</v>
      </c>
      <c r="F380" s="128" t="s">
        <v>37</v>
      </c>
      <c r="G380" s="140">
        <f t="shared" ref="G380:G386" si="36">G391+H391</f>
        <v>45696</v>
      </c>
      <c r="H380" s="130">
        <f t="shared" ref="H380:H386" si="37">G391+I391</f>
        <v>4631</v>
      </c>
      <c r="I380" s="131">
        <f t="shared" ref="I380:I386" si="38">G391+H391+I391</f>
        <v>47556</v>
      </c>
    </row>
    <row r="381" spans="1:9" x14ac:dyDescent="0.2">
      <c r="A381" s="132" t="s">
        <v>5</v>
      </c>
      <c r="B381" s="141">
        <f t="shared" si="33"/>
        <v>74634</v>
      </c>
      <c r="C381" s="134">
        <f t="shared" si="34"/>
        <v>9512</v>
      </c>
      <c r="D381" s="135">
        <f t="shared" si="35"/>
        <v>82539</v>
      </c>
      <c r="F381" s="132" t="s">
        <v>5</v>
      </c>
      <c r="G381" s="141">
        <f t="shared" si="36"/>
        <v>73362</v>
      </c>
      <c r="H381" s="134">
        <f t="shared" si="37"/>
        <v>9028</v>
      </c>
      <c r="I381" s="135">
        <f t="shared" si="38"/>
        <v>80910</v>
      </c>
    </row>
    <row r="382" spans="1:9" x14ac:dyDescent="0.2">
      <c r="A382" s="128" t="s">
        <v>37</v>
      </c>
      <c r="B382" s="140">
        <f t="shared" si="33"/>
        <v>37387</v>
      </c>
      <c r="C382" s="130">
        <f t="shared" si="34"/>
        <v>3990</v>
      </c>
      <c r="D382" s="131">
        <f t="shared" si="35"/>
        <v>40380</v>
      </c>
      <c r="F382" s="128" t="s">
        <v>37</v>
      </c>
      <c r="G382" s="140">
        <f t="shared" si="36"/>
        <v>37938</v>
      </c>
      <c r="H382" s="130">
        <f t="shared" si="37"/>
        <v>3726</v>
      </c>
      <c r="I382" s="131">
        <f t="shared" si="38"/>
        <v>40778</v>
      </c>
    </row>
    <row r="383" spans="1:9" x14ac:dyDescent="0.2">
      <c r="A383" s="132" t="s">
        <v>6</v>
      </c>
      <c r="B383" s="141">
        <f t="shared" si="33"/>
        <v>69919</v>
      </c>
      <c r="C383" s="134">
        <f t="shared" si="34"/>
        <v>8304</v>
      </c>
      <c r="D383" s="135">
        <f t="shared" si="35"/>
        <v>77587</v>
      </c>
      <c r="F383" s="132" t="s">
        <v>6</v>
      </c>
      <c r="G383" s="141">
        <f t="shared" si="36"/>
        <v>68763</v>
      </c>
      <c r="H383" s="134">
        <f t="shared" si="37"/>
        <v>7844</v>
      </c>
      <c r="I383" s="135">
        <f t="shared" si="38"/>
        <v>76012</v>
      </c>
    </row>
    <row r="384" spans="1:9" x14ac:dyDescent="0.2">
      <c r="A384" s="128" t="s">
        <v>37</v>
      </c>
      <c r="B384" s="140">
        <f t="shared" si="33"/>
        <v>35681</v>
      </c>
      <c r="C384" s="130">
        <f t="shared" si="34"/>
        <v>3358</v>
      </c>
      <c r="D384" s="131">
        <f t="shared" si="35"/>
        <v>38689</v>
      </c>
      <c r="F384" s="128" t="s">
        <v>37</v>
      </c>
      <c r="G384" s="140">
        <f t="shared" si="36"/>
        <v>36197</v>
      </c>
      <c r="H384" s="130">
        <f t="shared" si="37"/>
        <v>3141</v>
      </c>
      <c r="I384" s="131">
        <f t="shared" si="38"/>
        <v>39017</v>
      </c>
    </row>
    <row r="385" spans="1:9" x14ac:dyDescent="0.2">
      <c r="A385" s="132" t="s">
        <v>7</v>
      </c>
      <c r="B385" s="141">
        <f t="shared" si="33"/>
        <v>90381</v>
      </c>
      <c r="C385" s="134">
        <f t="shared" si="34"/>
        <v>10614</v>
      </c>
      <c r="D385" s="135">
        <f t="shared" si="35"/>
        <v>97302</v>
      </c>
      <c r="F385" s="132" t="s">
        <v>7</v>
      </c>
      <c r="G385" s="141">
        <f t="shared" si="36"/>
        <v>87497</v>
      </c>
      <c r="H385" s="134">
        <f t="shared" si="37"/>
        <v>9765</v>
      </c>
      <c r="I385" s="135">
        <f t="shared" si="38"/>
        <v>93742</v>
      </c>
    </row>
    <row r="386" spans="1:9" ht="13.5" thickBot="1" x14ac:dyDescent="0.25">
      <c r="A386" s="136" t="s">
        <v>37</v>
      </c>
      <c r="B386" s="142">
        <f t="shared" si="33"/>
        <v>43800</v>
      </c>
      <c r="C386" s="138">
        <f t="shared" si="34"/>
        <v>4403</v>
      </c>
      <c r="D386" s="139">
        <f t="shared" si="35"/>
        <v>45822</v>
      </c>
      <c r="F386" s="136" t="s">
        <v>37</v>
      </c>
      <c r="G386" s="142">
        <f t="shared" si="36"/>
        <v>43818</v>
      </c>
      <c r="H386" s="138">
        <f t="shared" si="37"/>
        <v>4005</v>
      </c>
      <c r="I386" s="139">
        <f t="shared" si="38"/>
        <v>45547</v>
      </c>
    </row>
    <row r="387" spans="1:9" ht="13.5" thickTop="1" x14ac:dyDescent="0.2">
      <c r="A387" s="3"/>
      <c r="B387" s="2"/>
      <c r="C387" s="2"/>
      <c r="D387" s="2"/>
      <c r="F387" s="3"/>
      <c r="G387" s="2"/>
      <c r="H387" s="2"/>
      <c r="I387" s="2"/>
    </row>
    <row r="388" spans="1:9" ht="13.5" thickBot="1" x14ac:dyDescent="0.25">
      <c r="A388" s="3"/>
      <c r="B388" s="2"/>
      <c r="C388" s="2"/>
      <c r="D388" s="2"/>
      <c r="F388" s="3"/>
      <c r="G388" s="2"/>
      <c r="H388" s="2"/>
      <c r="I388" s="2"/>
    </row>
    <row r="389" spans="1:9" ht="27" thickTop="1" thickBot="1" x14ac:dyDescent="0.25">
      <c r="A389" s="143"/>
      <c r="B389" s="151" t="s">
        <v>8</v>
      </c>
      <c r="C389" s="145" t="s">
        <v>9</v>
      </c>
      <c r="D389" s="146" t="s">
        <v>10</v>
      </c>
      <c r="F389" s="143"/>
      <c r="G389" s="151" t="s">
        <v>8</v>
      </c>
      <c r="H389" s="145" t="s">
        <v>9</v>
      </c>
      <c r="I389" s="146" t="s">
        <v>10</v>
      </c>
    </row>
    <row r="390" spans="1:9" ht="13.5" thickTop="1" x14ac:dyDescent="0.2">
      <c r="A390" s="147" t="s">
        <v>4</v>
      </c>
      <c r="B390" s="152">
        <v>4715</v>
      </c>
      <c r="C390" s="149">
        <v>93307</v>
      </c>
      <c r="D390" s="150">
        <v>7017</v>
      </c>
      <c r="F390" s="147" t="s">
        <v>4</v>
      </c>
      <c r="G390" s="152">
        <v>4342</v>
      </c>
      <c r="H390" s="149">
        <v>90828</v>
      </c>
      <c r="I390" s="150">
        <v>6664</v>
      </c>
    </row>
    <row r="391" spans="1:9" x14ac:dyDescent="0.2">
      <c r="A391" s="128" t="s">
        <v>37</v>
      </c>
      <c r="B391" s="140">
        <v>2992</v>
      </c>
      <c r="C391" s="130">
        <v>42498</v>
      </c>
      <c r="D391" s="131">
        <v>1970</v>
      </c>
      <c r="F391" s="128" t="s">
        <v>37</v>
      </c>
      <c r="G391" s="140">
        <v>2771</v>
      </c>
      <c r="H391" s="130">
        <v>42925</v>
      </c>
      <c r="I391" s="131">
        <v>1860</v>
      </c>
    </row>
    <row r="392" spans="1:9" x14ac:dyDescent="0.2">
      <c r="A392" s="132" t="s">
        <v>5</v>
      </c>
      <c r="B392" s="141">
        <v>1607</v>
      </c>
      <c r="C392" s="134">
        <v>73027</v>
      </c>
      <c r="D392" s="135">
        <v>7905</v>
      </c>
      <c r="F392" s="132" t="s">
        <v>5</v>
      </c>
      <c r="G392" s="141">
        <v>1480</v>
      </c>
      <c r="H392" s="134">
        <v>71882</v>
      </c>
      <c r="I392" s="135">
        <v>7548</v>
      </c>
    </row>
    <row r="393" spans="1:9" x14ac:dyDescent="0.2">
      <c r="A393" s="128" t="s">
        <v>37</v>
      </c>
      <c r="B393" s="140">
        <v>997</v>
      </c>
      <c r="C393" s="130">
        <v>36390</v>
      </c>
      <c r="D393" s="131">
        <v>2993</v>
      </c>
      <c r="F393" s="128" t="s">
        <v>37</v>
      </c>
      <c r="G393" s="140">
        <v>886</v>
      </c>
      <c r="H393" s="130">
        <v>37052</v>
      </c>
      <c r="I393" s="131">
        <v>2840</v>
      </c>
    </row>
    <row r="394" spans="1:9" x14ac:dyDescent="0.2">
      <c r="A394" s="132" t="s">
        <v>6</v>
      </c>
      <c r="B394" s="141">
        <v>636</v>
      </c>
      <c r="C394" s="134">
        <v>69283</v>
      </c>
      <c r="D394" s="135">
        <v>7668</v>
      </c>
      <c r="F394" s="132" t="s">
        <v>6</v>
      </c>
      <c r="G394" s="141">
        <v>595</v>
      </c>
      <c r="H394" s="134">
        <v>68168</v>
      </c>
      <c r="I394" s="135">
        <v>7249</v>
      </c>
    </row>
    <row r="395" spans="1:9" x14ac:dyDescent="0.2">
      <c r="A395" s="128" t="s">
        <v>37</v>
      </c>
      <c r="B395" s="140">
        <v>350</v>
      </c>
      <c r="C395" s="130">
        <v>35331</v>
      </c>
      <c r="D395" s="131">
        <v>3008</v>
      </c>
      <c r="F395" s="128" t="s">
        <v>37</v>
      </c>
      <c r="G395" s="140">
        <v>321</v>
      </c>
      <c r="H395" s="130">
        <v>35876</v>
      </c>
      <c r="I395" s="131">
        <v>2820</v>
      </c>
    </row>
    <row r="396" spans="1:9" x14ac:dyDescent="0.2">
      <c r="A396" s="132" t="s">
        <v>7</v>
      </c>
      <c r="B396" s="141">
        <v>3693</v>
      </c>
      <c r="C396" s="134">
        <v>86688</v>
      </c>
      <c r="D396" s="135">
        <v>6921</v>
      </c>
      <c r="F396" s="132" t="s">
        <v>7</v>
      </c>
      <c r="G396" s="141">
        <v>3520</v>
      </c>
      <c r="H396" s="134">
        <v>83977</v>
      </c>
      <c r="I396" s="135">
        <v>6245</v>
      </c>
    </row>
    <row r="397" spans="1:9" ht="13.5" thickBot="1" x14ac:dyDescent="0.25">
      <c r="A397" s="136" t="s">
        <v>37</v>
      </c>
      <c r="B397" s="142">
        <v>2381</v>
      </c>
      <c r="C397" s="138">
        <v>41419</v>
      </c>
      <c r="D397" s="139">
        <v>2022</v>
      </c>
      <c r="F397" s="136" t="s">
        <v>37</v>
      </c>
      <c r="G397" s="142">
        <v>2276</v>
      </c>
      <c r="H397" s="138">
        <v>41542</v>
      </c>
      <c r="I397" s="139">
        <v>1729</v>
      </c>
    </row>
    <row r="398" spans="1:9" ht="13.5" thickTop="1" x14ac:dyDescent="0.2"/>
    <row r="399" spans="1:9" x14ac:dyDescent="0.2">
      <c r="A399" s="1" t="s">
        <v>97</v>
      </c>
      <c r="F399" s="1" t="s">
        <v>97</v>
      </c>
    </row>
    <row r="400" spans="1:9" x14ac:dyDescent="0.2">
      <c r="A400" s="276" t="s">
        <v>93</v>
      </c>
      <c r="F400" s="276" t="s">
        <v>93</v>
      </c>
    </row>
    <row r="401" spans="1:9" x14ac:dyDescent="0.2">
      <c r="A401" s="1" t="s">
        <v>94</v>
      </c>
      <c r="F401" s="1" t="s">
        <v>94</v>
      </c>
    </row>
    <row r="403" spans="1:9" x14ac:dyDescent="0.2">
      <c r="A403" s="3" t="s">
        <v>33</v>
      </c>
      <c r="F403" s="3" t="s">
        <v>33</v>
      </c>
    </row>
    <row r="404" spans="1:9" x14ac:dyDescent="0.2">
      <c r="A404" s="303" t="s">
        <v>220</v>
      </c>
      <c r="F404" s="303" t="s">
        <v>223</v>
      </c>
    </row>
    <row r="405" spans="1:9" x14ac:dyDescent="0.2">
      <c r="A405" s="3"/>
      <c r="F405" s="3"/>
    </row>
    <row r="406" spans="1:9" ht="13.5" thickBot="1" x14ac:dyDescent="0.25">
      <c r="A406" s="3" t="s">
        <v>0</v>
      </c>
      <c r="F406" s="3" t="s">
        <v>0</v>
      </c>
    </row>
    <row r="407" spans="1:9" ht="14.25" thickTop="1" thickBot="1" x14ac:dyDescent="0.25">
      <c r="A407" s="143"/>
      <c r="B407" s="144" t="s">
        <v>1</v>
      </c>
      <c r="C407" s="145" t="s">
        <v>2</v>
      </c>
      <c r="D407" s="146" t="s">
        <v>3</v>
      </c>
      <c r="F407" s="143"/>
      <c r="G407" s="144" t="s">
        <v>1</v>
      </c>
      <c r="H407" s="145" t="s">
        <v>2</v>
      </c>
      <c r="I407" s="146" t="s">
        <v>3</v>
      </c>
    </row>
    <row r="408" spans="1:9" ht="13.5" thickTop="1" x14ac:dyDescent="0.2">
      <c r="A408" s="147" t="s">
        <v>76</v>
      </c>
      <c r="B408" s="152">
        <v>211447</v>
      </c>
      <c r="C408" s="149">
        <v>13049</v>
      </c>
      <c r="D408" s="150">
        <f>B408+C408</f>
        <v>224496</v>
      </c>
      <c r="F408" s="147" t="s">
        <v>76</v>
      </c>
      <c r="G408" s="152">
        <v>211447</v>
      </c>
      <c r="H408" s="149">
        <v>14199</v>
      </c>
      <c r="I408" s="150">
        <f>G408+H408</f>
        <v>225646</v>
      </c>
    </row>
    <row r="409" spans="1:9" x14ac:dyDescent="0.2">
      <c r="A409" s="128" t="s">
        <v>37</v>
      </c>
      <c r="B409" s="129">
        <v>130588</v>
      </c>
      <c r="C409" s="130">
        <v>6043</v>
      </c>
      <c r="D409" s="131">
        <f t="shared" ref="D409:D415" si="39">B409+C409</f>
        <v>136631</v>
      </c>
      <c r="F409" s="128" t="s">
        <v>37</v>
      </c>
      <c r="G409" s="129">
        <v>129893</v>
      </c>
      <c r="H409" s="130">
        <v>6434</v>
      </c>
      <c r="I409" s="131">
        <f t="shared" ref="I409:I415" si="40">G409+H409</f>
        <v>136327</v>
      </c>
    </row>
    <row r="410" spans="1:9" ht="15" x14ac:dyDescent="0.2">
      <c r="A410" s="132" t="s">
        <v>80</v>
      </c>
      <c r="B410" s="133">
        <v>107331</v>
      </c>
      <c r="C410" s="134">
        <v>9723</v>
      </c>
      <c r="D410" s="135">
        <f t="shared" si="39"/>
        <v>117054</v>
      </c>
      <c r="F410" s="132" t="s">
        <v>80</v>
      </c>
      <c r="G410" s="133">
        <v>109919</v>
      </c>
      <c r="H410" s="134">
        <v>10264</v>
      </c>
      <c r="I410" s="135">
        <f t="shared" si="40"/>
        <v>120183</v>
      </c>
    </row>
    <row r="411" spans="1:9" x14ac:dyDescent="0.2">
      <c r="A411" s="128" t="s">
        <v>37</v>
      </c>
      <c r="B411" s="129">
        <v>62389</v>
      </c>
      <c r="C411" s="130">
        <v>4412</v>
      </c>
      <c r="D411" s="131">
        <f t="shared" si="39"/>
        <v>66801</v>
      </c>
      <c r="F411" s="128" t="s">
        <v>37</v>
      </c>
      <c r="G411" s="129">
        <v>63659</v>
      </c>
      <c r="H411" s="130">
        <v>4536</v>
      </c>
      <c r="I411" s="131">
        <f t="shared" si="40"/>
        <v>68195</v>
      </c>
    </row>
    <row r="412" spans="1:9" ht="15" x14ac:dyDescent="0.2">
      <c r="A412" s="132" t="s">
        <v>81</v>
      </c>
      <c r="B412" s="133">
        <v>76572</v>
      </c>
      <c r="C412" s="134">
        <v>7969</v>
      </c>
      <c r="D412" s="135">
        <f t="shared" si="39"/>
        <v>84541</v>
      </c>
      <c r="F412" s="132" t="s">
        <v>81</v>
      </c>
      <c r="G412" s="133">
        <v>79156</v>
      </c>
      <c r="H412" s="134">
        <v>8343</v>
      </c>
      <c r="I412" s="135">
        <f t="shared" si="40"/>
        <v>87499</v>
      </c>
    </row>
    <row r="413" spans="1:9" x14ac:dyDescent="0.2">
      <c r="A413" s="128" t="s">
        <v>37</v>
      </c>
      <c r="B413" s="129">
        <v>40775</v>
      </c>
      <c r="C413" s="130">
        <v>3370</v>
      </c>
      <c r="D413" s="131">
        <f t="shared" si="39"/>
        <v>44145</v>
      </c>
      <c r="F413" s="128" t="s">
        <v>37</v>
      </c>
      <c r="G413" s="129">
        <v>42393</v>
      </c>
      <c r="H413" s="130">
        <v>3500</v>
      </c>
      <c r="I413" s="131">
        <f t="shared" si="40"/>
        <v>45893</v>
      </c>
    </row>
    <row r="414" spans="1:9" x14ac:dyDescent="0.2">
      <c r="A414" s="132" t="s">
        <v>56</v>
      </c>
      <c r="B414" s="133">
        <v>183098</v>
      </c>
      <c r="C414" s="134">
        <v>11428</v>
      </c>
      <c r="D414" s="135">
        <f t="shared" si="39"/>
        <v>194526</v>
      </c>
      <c r="F414" s="132" t="s">
        <v>56</v>
      </c>
      <c r="G414" s="133">
        <v>189903</v>
      </c>
      <c r="H414" s="134">
        <v>12429</v>
      </c>
      <c r="I414" s="135">
        <f t="shared" si="40"/>
        <v>202332</v>
      </c>
    </row>
    <row r="415" spans="1:9" ht="13.5" thickBot="1" x14ac:dyDescent="0.25">
      <c r="A415" s="136" t="s">
        <v>37</v>
      </c>
      <c r="B415" s="137">
        <v>115072</v>
      </c>
      <c r="C415" s="138">
        <v>5179</v>
      </c>
      <c r="D415" s="139">
        <f t="shared" si="39"/>
        <v>120251</v>
      </c>
      <c r="F415" s="136" t="s">
        <v>37</v>
      </c>
      <c r="G415" s="137">
        <v>117430</v>
      </c>
      <c r="H415" s="138">
        <v>5652</v>
      </c>
      <c r="I415" s="139">
        <f t="shared" si="40"/>
        <v>123082</v>
      </c>
    </row>
    <row r="416" spans="1:9" ht="13.5" thickTop="1" x14ac:dyDescent="0.2">
      <c r="B416" s="2"/>
      <c r="C416" s="2"/>
      <c r="D416" s="2"/>
      <c r="G416" s="2"/>
      <c r="H416" s="2"/>
      <c r="I416" s="2"/>
    </row>
    <row r="417" spans="1:9" ht="13.5" thickBot="1" x14ac:dyDescent="0.25">
      <c r="A417" s="3"/>
      <c r="B417" s="2"/>
      <c r="C417" s="2"/>
      <c r="D417" s="2"/>
      <c r="F417" s="3"/>
      <c r="G417" s="2"/>
      <c r="H417" s="2"/>
      <c r="I417" s="2"/>
    </row>
    <row r="418" spans="1:9" ht="14.25" thickTop="1" thickBot="1" x14ac:dyDescent="0.25">
      <c r="A418" s="143"/>
      <c r="B418" s="151" t="s">
        <v>1</v>
      </c>
      <c r="C418" s="145" t="s">
        <v>2</v>
      </c>
      <c r="D418" s="146" t="s">
        <v>3</v>
      </c>
      <c r="F418" s="143"/>
      <c r="G418" s="151" t="s">
        <v>1</v>
      </c>
      <c r="H418" s="145" t="s">
        <v>2</v>
      </c>
      <c r="I418" s="146" t="s">
        <v>3</v>
      </c>
    </row>
    <row r="419" spans="1:9" ht="13.5" thickTop="1" x14ac:dyDescent="0.2">
      <c r="A419" s="147" t="s">
        <v>4</v>
      </c>
      <c r="B419" s="152">
        <f>B430+C430</f>
        <v>98127</v>
      </c>
      <c r="C419" s="149">
        <f>B430+D430</f>
        <v>10916</v>
      </c>
      <c r="D419" s="150">
        <f>B430+C430+D430</f>
        <v>104521</v>
      </c>
      <c r="F419" s="147" t="s">
        <v>4</v>
      </c>
      <c r="G419" s="152">
        <f>G430+H430</f>
        <v>98868</v>
      </c>
      <c r="H419" s="149">
        <f>G430+I430</f>
        <v>11554</v>
      </c>
      <c r="I419" s="150">
        <f>G430+H430+I430</f>
        <v>105829</v>
      </c>
    </row>
    <row r="420" spans="1:9" x14ac:dyDescent="0.2">
      <c r="A420" s="128" t="s">
        <v>37</v>
      </c>
      <c r="B420" s="140">
        <f t="shared" ref="B420:B426" si="41">B431+C431</f>
        <v>47205</v>
      </c>
      <c r="C420" s="130">
        <f t="shared" ref="C420:C426" si="42">B431+D431</f>
        <v>4794</v>
      </c>
      <c r="D420" s="131">
        <f t="shared" ref="D420:D426" si="43">B431+C431+D431</f>
        <v>49058</v>
      </c>
      <c r="F420" s="128" t="s">
        <v>37</v>
      </c>
      <c r="G420" s="140">
        <f t="shared" ref="G420:G426" si="44">G431+H431</f>
        <v>47592</v>
      </c>
      <c r="H420" s="130">
        <f t="shared" ref="H420:H426" si="45">G431+I431</f>
        <v>4987</v>
      </c>
      <c r="I420" s="131">
        <f t="shared" ref="I420:I426" si="46">G431+H431+I431</f>
        <v>49641</v>
      </c>
    </row>
    <row r="421" spans="1:9" x14ac:dyDescent="0.2">
      <c r="A421" s="132" t="s">
        <v>5</v>
      </c>
      <c r="B421" s="141">
        <f t="shared" si="41"/>
        <v>77485</v>
      </c>
      <c r="C421" s="134">
        <f t="shared" si="42"/>
        <v>8900</v>
      </c>
      <c r="D421" s="135">
        <f t="shared" si="43"/>
        <v>84782</v>
      </c>
      <c r="F421" s="132" t="s">
        <v>5</v>
      </c>
      <c r="G421" s="141">
        <f t="shared" si="44"/>
        <v>79800</v>
      </c>
      <c r="H421" s="134">
        <f t="shared" si="45"/>
        <v>9212</v>
      </c>
      <c r="I421" s="135">
        <f t="shared" si="46"/>
        <v>87432</v>
      </c>
    </row>
    <row r="422" spans="1:9" x14ac:dyDescent="0.2">
      <c r="A422" s="128" t="s">
        <v>37</v>
      </c>
      <c r="B422" s="140">
        <f t="shared" si="41"/>
        <v>39862</v>
      </c>
      <c r="C422" s="130">
        <f t="shared" si="42"/>
        <v>3901</v>
      </c>
      <c r="D422" s="131">
        <f t="shared" si="43"/>
        <v>42767</v>
      </c>
      <c r="F422" s="128" t="s">
        <v>37</v>
      </c>
      <c r="G422" s="140">
        <f t="shared" si="44"/>
        <v>41453</v>
      </c>
      <c r="H422" s="130">
        <f t="shared" si="45"/>
        <v>3974</v>
      </c>
      <c r="I422" s="131">
        <f t="shared" si="46"/>
        <v>44439</v>
      </c>
    </row>
    <row r="423" spans="1:9" x14ac:dyDescent="0.2">
      <c r="A423" s="132" t="s">
        <v>6</v>
      </c>
      <c r="B423" s="141">
        <f t="shared" si="41"/>
        <v>72730</v>
      </c>
      <c r="C423" s="134">
        <f t="shared" si="42"/>
        <v>7825</v>
      </c>
      <c r="D423" s="135">
        <f t="shared" si="43"/>
        <v>79919</v>
      </c>
      <c r="F423" s="132" t="s">
        <v>6</v>
      </c>
      <c r="G423" s="141">
        <f t="shared" si="44"/>
        <v>75604</v>
      </c>
      <c r="H423" s="134">
        <f t="shared" si="45"/>
        <v>8075</v>
      </c>
      <c r="I423" s="135">
        <f t="shared" si="46"/>
        <v>83062</v>
      </c>
    </row>
    <row r="424" spans="1:9" x14ac:dyDescent="0.2">
      <c r="A424" s="128" t="s">
        <v>37</v>
      </c>
      <c r="B424" s="140">
        <f t="shared" si="41"/>
        <v>38160</v>
      </c>
      <c r="C424" s="130">
        <f t="shared" si="42"/>
        <v>3294</v>
      </c>
      <c r="D424" s="131">
        <f t="shared" si="43"/>
        <v>41100</v>
      </c>
      <c r="F424" s="128" t="s">
        <v>37</v>
      </c>
      <c r="G424" s="140">
        <f t="shared" si="44"/>
        <v>40108</v>
      </c>
      <c r="H424" s="130">
        <f t="shared" si="45"/>
        <v>3375</v>
      </c>
      <c r="I424" s="131">
        <f t="shared" si="46"/>
        <v>43134</v>
      </c>
    </row>
    <row r="425" spans="1:9" x14ac:dyDescent="0.2">
      <c r="A425" s="132" t="s">
        <v>7</v>
      </c>
      <c r="B425" s="141">
        <f t="shared" si="41"/>
        <v>91535</v>
      </c>
      <c r="C425" s="134">
        <f t="shared" si="42"/>
        <v>9700</v>
      </c>
      <c r="D425" s="135">
        <f t="shared" si="43"/>
        <v>97666</v>
      </c>
      <c r="F425" s="132" t="s">
        <v>7</v>
      </c>
      <c r="G425" s="141">
        <f t="shared" si="44"/>
        <v>94462</v>
      </c>
      <c r="H425" s="134">
        <f t="shared" si="45"/>
        <v>10647</v>
      </c>
      <c r="I425" s="135">
        <f t="shared" si="46"/>
        <v>101280</v>
      </c>
    </row>
    <row r="426" spans="1:9" ht="13.5" thickBot="1" x14ac:dyDescent="0.25">
      <c r="A426" s="136" t="s">
        <v>37</v>
      </c>
      <c r="B426" s="142">
        <f t="shared" si="41"/>
        <v>45784</v>
      </c>
      <c r="C426" s="138">
        <f t="shared" si="42"/>
        <v>4294</v>
      </c>
      <c r="D426" s="139">
        <f t="shared" si="43"/>
        <v>47706</v>
      </c>
      <c r="F426" s="136" t="s">
        <v>37</v>
      </c>
      <c r="G426" s="142">
        <f t="shared" si="44"/>
        <v>46650</v>
      </c>
      <c r="H426" s="138">
        <f t="shared" si="45"/>
        <v>4535</v>
      </c>
      <c r="I426" s="139">
        <f t="shared" si="46"/>
        <v>48722</v>
      </c>
    </row>
    <row r="427" spans="1:9" ht="13.5" thickTop="1" x14ac:dyDescent="0.2">
      <c r="A427" s="3"/>
      <c r="B427" s="2"/>
      <c r="C427" s="2"/>
      <c r="D427" s="2"/>
      <c r="F427" s="3"/>
      <c r="G427" s="2"/>
      <c r="H427" s="2"/>
      <c r="I427" s="2"/>
    </row>
    <row r="428" spans="1:9" ht="13.5" thickBot="1" x14ac:dyDescent="0.25">
      <c r="A428" s="3"/>
      <c r="B428" s="2"/>
      <c r="C428" s="2"/>
      <c r="D428" s="2"/>
      <c r="F428" s="3"/>
      <c r="G428" s="2"/>
      <c r="H428" s="2"/>
      <c r="I428" s="2"/>
    </row>
    <row r="429" spans="1:9" ht="27" thickTop="1" thickBot="1" x14ac:dyDescent="0.25">
      <c r="A429" s="143"/>
      <c r="B429" s="151" t="s">
        <v>8</v>
      </c>
      <c r="C429" s="145" t="s">
        <v>9</v>
      </c>
      <c r="D429" s="146" t="s">
        <v>10</v>
      </c>
      <c r="F429" s="143"/>
      <c r="G429" s="151" t="s">
        <v>8</v>
      </c>
      <c r="H429" s="145" t="s">
        <v>9</v>
      </c>
      <c r="I429" s="146" t="s">
        <v>10</v>
      </c>
    </row>
    <row r="430" spans="1:9" ht="13.5" thickTop="1" x14ac:dyDescent="0.2">
      <c r="A430" s="147" t="s">
        <v>4</v>
      </c>
      <c r="B430" s="152">
        <v>4522</v>
      </c>
      <c r="C430" s="149">
        <v>93605</v>
      </c>
      <c r="D430" s="150">
        <v>6394</v>
      </c>
      <c r="F430" s="147" t="s">
        <v>4</v>
      </c>
      <c r="G430" s="152">
        <v>4593</v>
      </c>
      <c r="H430" s="149">
        <v>94275</v>
      </c>
      <c r="I430" s="150">
        <v>6961</v>
      </c>
    </row>
    <row r="431" spans="1:9" x14ac:dyDescent="0.2">
      <c r="A431" s="128" t="s">
        <v>37</v>
      </c>
      <c r="B431" s="140">
        <v>2941</v>
      </c>
      <c r="C431" s="130">
        <v>44264</v>
      </c>
      <c r="D431" s="131">
        <v>1853</v>
      </c>
      <c r="F431" s="128" t="s">
        <v>37</v>
      </c>
      <c r="G431" s="140">
        <v>2938</v>
      </c>
      <c r="H431" s="130">
        <v>44654</v>
      </c>
      <c r="I431" s="131">
        <v>2049</v>
      </c>
    </row>
    <row r="432" spans="1:9" x14ac:dyDescent="0.2">
      <c r="A432" s="132" t="s">
        <v>5</v>
      </c>
      <c r="B432" s="141">
        <v>1603</v>
      </c>
      <c r="C432" s="134">
        <v>75882</v>
      </c>
      <c r="D432" s="135">
        <v>7297</v>
      </c>
      <c r="F432" s="132" t="s">
        <v>5</v>
      </c>
      <c r="G432" s="141">
        <v>1580</v>
      </c>
      <c r="H432" s="134">
        <v>78220</v>
      </c>
      <c r="I432" s="135">
        <v>7632</v>
      </c>
    </row>
    <row r="433" spans="1:9" x14ac:dyDescent="0.2">
      <c r="A433" s="128" t="s">
        <v>37</v>
      </c>
      <c r="B433" s="140">
        <v>996</v>
      </c>
      <c r="C433" s="130">
        <v>38866</v>
      </c>
      <c r="D433" s="131">
        <v>2905</v>
      </c>
      <c r="F433" s="128" t="s">
        <v>37</v>
      </c>
      <c r="G433" s="140">
        <v>988</v>
      </c>
      <c r="H433" s="130">
        <v>40465</v>
      </c>
      <c r="I433" s="131">
        <v>2986</v>
      </c>
    </row>
    <row r="434" spans="1:9" x14ac:dyDescent="0.2">
      <c r="A434" s="132" t="s">
        <v>6</v>
      </c>
      <c r="B434" s="141">
        <v>636</v>
      </c>
      <c r="C434" s="134">
        <v>72094</v>
      </c>
      <c r="D434" s="135">
        <v>7189</v>
      </c>
      <c r="F434" s="132" t="s">
        <v>6</v>
      </c>
      <c r="G434" s="141">
        <v>617</v>
      </c>
      <c r="H434" s="134">
        <v>74987</v>
      </c>
      <c r="I434" s="135">
        <v>7458</v>
      </c>
    </row>
    <row r="435" spans="1:9" x14ac:dyDescent="0.2">
      <c r="A435" s="128" t="s">
        <v>37</v>
      </c>
      <c r="B435" s="140">
        <v>354</v>
      </c>
      <c r="C435" s="130">
        <v>37806</v>
      </c>
      <c r="D435" s="131">
        <v>2940</v>
      </c>
      <c r="F435" s="128" t="s">
        <v>37</v>
      </c>
      <c r="G435" s="140">
        <v>349</v>
      </c>
      <c r="H435" s="130">
        <v>39759</v>
      </c>
      <c r="I435" s="131">
        <v>3026</v>
      </c>
    </row>
    <row r="436" spans="1:9" x14ac:dyDescent="0.2">
      <c r="A436" s="132" t="s">
        <v>7</v>
      </c>
      <c r="B436" s="141">
        <v>3569</v>
      </c>
      <c r="C436" s="134">
        <v>87966</v>
      </c>
      <c r="D436" s="135">
        <v>6131</v>
      </c>
      <c r="F436" s="132" t="s">
        <v>7</v>
      </c>
      <c r="G436" s="141">
        <v>3829</v>
      </c>
      <c r="H436" s="134">
        <v>90633</v>
      </c>
      <c r="I436" s="135">
        <v>6818</v>
      </c>
    </row>
    <row r="437" spans="1:9" ht="13.5" thickBot="1" x14ac:dyDescent="0.25">
      <c r="A437" s="136" t="s">
        <v>37</v>
      </c>
      <c r="B437" s="142">
        <v>2372</v>
      </c>
      <c r="C437" s="138">
        <v>43412</v>
      </c>
      <c r="D437" s="139">
        <v>1922</v>
      </c>
      <c r="F437" s="136" t="s">
        <v>37</v>
      </c>
      <c r="G437" s="142">
        <v>2463</v>
      </c>
      <c r="H437" s="138">
        <v>44187</v>
      </c>
      <c r="I437" s="139">
        <v>2072</v>
      </c>
    </row>
    <row r="438" spans="1:9" ht="13.5" thickTop="1" x14ac:dyDescent="0.2"/>
    <row r="439" spans="1:9" x14ac:dyDescent="0.2">
      <c r="A439" s="1" t="s">
        <v>97</v>
      </c>
      <c r="F439" s="1" t="s">
        <v>97</v>
      </c>
    </row>
    <row r="440" spans="1:9" x14ac:dyDescent="0.2">
      <c r="A440" s="276" t="s">
        <v>93</v>
      </c>
      <c r="F440" s="276" t="s">
        <v>93</v>
      </c>
    </row>
    <row r="441" spans="1:9" x14ac:dyDescent="0.2">
      <c r="A441" s="1" t="s">
        <v>94</v>
      </c>
      <c r="F441" s="1" t="s">
        <v>94</v>
      </c>
    </row>
    <row r="443" spans="1:9" x14ac:dyDescent="0.2">
      <c r="A443" s="3" t="s">
        <v>33</v>
      </c>
      <c r="F443" s="3" t="s">
        <v>33</v>
      </c>
    </row>
    <row r="444" spans="1:9" x14ac:dyDescent="0.2">
      <c r="A444" s="303" t="s">
        <v>226</v>
      </c>
      <c r="F444" s="303" t="s">
        <v>229</v>
      </c>
    </row>
    <row r="445" spans="1:9" x14ac:dyDescent="0.2">
      <c r="A445" s="3"/>
      <c r="F445" s="3"/>
    </row>
    <row r="446" spans="1:9" ht="13.5" thickBot="1" x14ac:dyDescent="0.25">
      <c r="A446" s="3" t="s">
        <v>0</v>
      </c>
      <c r="F446" s="3" t="s">
        <v>0</v>
      </c>
    </row>
    <row r="447" spans="1:9" ht="14.25" thickTop="1" thickBot="1" x14ac:dyDescent="0.25">
      <c r="A447" s="143"/>
      <c r="B447" s="144" t="s">
        <v>1</v>
      </c>
      <c r="C447" s="145" t="s">
        <v>2</v>
      </c>
      <c r="D447" s="146" t="s">
        <v>3</v>
      </c>
      <c r="F447" s="143"/>
      <c r="G447" s="144" t="s">
        <v>1</v>
      </c>
      <c r="H447" s="145" t="s">
        <v>2</v>
      </c>
      <c r="I447" s="146" t="s">
        <v>3</v>
      </c>
    </row>
    <row r="448" spans="1:9" ht="13.5" thickTop="1" x14ac:dyDescent="0.2">
      <c r="A448" s="147" t="s">
        <v>76</v>
      </c>
      <c r="B448" s="152">
        <v>228483</v>
      </c>
      <c r="C448" s="149">
        <v>17507</v>
      </c>
      <c r="D448" s="150">
        <f>B448+C448</f>
        <v>245990</v>
      </c>
      <c r="F448" s="147" t="s">
        <v>76</v>
      </c>
      <c r="G448" s="152">
        <v>229775</v>
      </c>
      <c r="H448" s="149">
        <v>17730</v>
      </c>
      <c r="I448" s="150">
        <f>G448+H448</f>
        <v>247505</v>
      </c>
    </row>
    <row r="449" spans="1:9" x14ac:dyDescent="0.2">
      <c r="A449" s="128" t="s">
        <v>37</v>
      </c>
      <c r="B449" s="129">
        <v>142598</v>
      </c>
      <c r="C449" s="130">
        <v>8130</v>
      </c>
      <c r="D449" s="131">
        <f t="shared" ref="D449:D455" si="47">B449+C449</f>
        <v>150728</v>
      </c>
      <c r="F449" s="128" t="s">
        <v>37</v>
      </c>
      <c r="G449" s="129">
        <v>143664</v>
      </c>
      <c r="H449" s="130">
        <v>7732</v>
      </c>
      <c r="I449" s="131">
        <f t="shared" ref="I449:I455" si="48">G449+H449</f>
        <v>151396</v>
      </c>
    </row>
    <row r="450" spans="1:9" ht="15" x14ac:dyDescent="0.2">
      <c r="A450" s="132" t="s">
        <v>80</v>
      </c>
      <c r="B450" s="133">
        <v>109613</v>
      </c>
      <c r="C450" s="134">
        <v>10793</v>
      </c>
      <c r="D450" s="135">
        <f t="shared" si="47"/>
        <v>120406</v>
      </c>
      <c r="F450" s="132" t="s">
        <v>80</v>
      </c>
      <c r="G450" s="133">
        <v>103421</v>
      </c>
      <c r="H450" s="134">
        <v>12264</v>
      </c>
      <c r="I450" s="135">
        <f t="shared" si="48"/>
        <v>115685</v>
      </c>
    </row>
    <row r="451" spans="1:9" x14ac:dyDescent="0.2">
      <c r="A451" s="128" t="s">
        <v>37</v>
      </c>
      <c r="B451" s="129">
        <v>65501</v>
      </c>
      <c r="C451" s="130">
        <v>5762</v>
      </c>
      <c r="D451" s="131">
        <f t="shared" si="47"/>
        <v>71263</v>
      </c>
      <c r="F451" s="128" t="s">
        <v>37</v>
      </c>
      <c r="G451" s="129">
        <v>61582</v>
      </c>
      <c r="H451" s="130">
        <v>5276</v>
      </c>
      <c r="I451" s="131">
        <f t="shared" si="48"/>
        <v>66858</v>
      </c>
    </row>
    <row r="452" spans="1:9" ht="15" x14ac:dyDescent="0.2">
      <c r="A452" s="132" t="s">
        <v>81</v>
      </c>
      <c r="B452" s="133">
        <v>78471</v>
      </c>
      <c r="C452" s="134">
        <v>9646</v>
      </c>
      <c r="D452" s="135">
        <f t="shared" si="47"/>
        <v>88117</v>
      </c>
      <c r="F452" s="132" t="s">
        <v>81</v>
      </c>
      <c r="G452" s="133">
        <v>76153</v>
      </c>
      <c r="H452" s="134">
        <v>9423</v>
      </c>
      <c r="I452" s="135">
        <f t="shared" si="48"/>
        <v>85576</v>
      </c>
    </row>
    <row r="453" spans="1:9" x14ac:dyDescent="0.2">
      <c r="A453" s="128" t="s">
        <v>37</v>
      </c>
      <c r="B453" s="129">
        <v>44125</v>
      </c>
      <c r="C453" s="130">
        <v>4327</v>
      </c>
      <c r="D453" s="131">
        <f t="shared" si="47"/>
        <v>48452</v>
      </c>
      <c r="F453" s="128" t="s">
        <v>37</v>
      </c>
      <c r="G453" s="129">
        <v>42609</v>
      </c>
      <c r="H453" s="130">
        <v>3739</v>
      </c>
      <c r="I453" s="131">
        <f t="shared" si="48"/>
        <v>46348</v>
      </c>
    </row>
    <row r="454" spans="1:9" x14ac:dyDescent="0.2">
      <c r="A454" s="132" t="s">
        <v>56</v>
      </c>
      <c r="B454" s="133">
        <v>201516</v>
      </c>
      <c r="C454" s="134">
        <v>15731</v>
      </c>
      <c r="D454" s="135">
        <f t="shared" si="47"/>
        <v>217247</v>
      </c>
      <c r="F454" s="132" t="s">
        <v>56</v>
      </c>
      <c r="G454" s="133">
        <v>196903</v>
      </c>
      <c r="H454" s="134">
        <v>16017</v>
      </c>
      <c r="I454" s="135">
        <f t="shared" si="48"/>
        <v>212920</v>
      </c>
    </row>
    <row r="455" spans="1:9" ht="13.5" thickBot="1" x14ac:dyDescent="0.25">
      <c r="A455" s="136" t="s">
        <v>37</v>
      </c>
      <c r="B455" s="137">
        <v>127619</v>
      </c>
      <c r="C455" s="138">
        <v>7287</v>
      </c>
      <c r="D455" s="139">
        <f t="shared" si="47"/>
        <v>134906</v>
      </c>
      <c r="F455" s="136" t="s">
        <v>37</v>
      </c>
      <c r="G455" s="137">
        <v>125820</v>
      </c>
      <c r="H455" s="138">
        <v>6900</v>
      </c>
      <c r="I455" s="139">
        <f t="shared" si="48"/>
        <v>132720</v>
      </c>
    </row>
    <row r="456" spans="1:9" ht="13.5" thickTop="1" x14ac:dyDescent="0.2">
      <c r="B456" s="2"/>
      <c r="C456" s="2"/>
      <c r="D456" s="2"/>
      <c r="G456" s="2"/>
      <c r="H456" s="2"/>
      <c r="I456" s="2"/>
    </row>
    <row r="457" spans="1:9" ht="13.5" thickBot="1" x14ac:dyDescent="0.25">
      <c r="A457" s="3"/>
      <c r="B457" s="2"/>
      <c r="C457" s="2"/>
      <c r="D457" s="2"/>
      <c r="F457" s="3"/>
      <c r="G457" s="2"/>
      <c r="H457" s="2"/>
      <c r="I457" s="2"/>
    </row>
    <row r="458" spans="1:9" ht="14.25" thickTop="1" thickBot="1" x14ac:dyDescent="0.25">
      <c r="A458" s="143"/>
      <c r="B458" s="151" t="s">
        <v>1</v>
      </c>
      <c r="C458" s="145" t="s">
        <v>2</v>
      </c>
      <c r="D458" s="146" t="s">
        <v>3</v>
      </c>
      <c r="F458" s="143"/>
      <c r="G458" s="151" t="s">
        <v>1</v>
      </c>
      <c r="H458" s="145" t="s">
        <v>2</v>
      </c>
      <c r="I458" s="146" t="s">
        <v>3</v>
      </c>
    </row>
    <row r="459" spans="1:9" ht="13.5" thickTop="1" x14ac:dyDescent="0.2">
      <c r="A459" s="147" t="s">
        <v>4</v>
      </c>
      <c r="B459" s="152">
        <v>102355</v>
      </c>
      <c r="C459" s="149">
        <f>B470+D470</f>
        <v>13716</v>
      </c>
      <c r="D459" s="150">
        <f>B470+C470+D470</f>
        <v>110195</v>
      </c>
      <c r="F459" s="147" t="s">
        <v>4</v>
      </c>
      <c r="G459" s="152">
        <v>100748</v>
      </c>
      <c r="H459" s="149">
        <f>G470+I470</f>
        <v>13426</v>
      </c>
      <c r="I459" s="150">
        <f>G470+H470+I470</f>
        <v>108378</v>
      </c>
    </row>
    <row r="460" spans="1:9" x14ac:dyDescent="0.2">
      <c r="A460" s="128" t="s">
        <v>37</v>
      </c>
      <c r="B460" s="140">
        <v>50432</v>
      </c>
      <c r="C460" s="130">
        <f t="shared" ref="C460:C466" si="49">B471+D471</f>
        <v>6028</v>
      </c>
      <c r="D460" s="131">
        <f t="shared" ref="D460:D466" si="50">B471+C471+D471</f>
        <v>52633</v>
      </c>
      <c r="F460" s="128" t="s">
        <v>37</v>
      </c>
      <c r="G460" s="140">
        <v>50073</v>
      </c>
      <c r="H460" s="130">
        <f t="shared" ref="H460:H466" si="51">G471+I471</f>
        <v>5543</v>
      </c>
      <c r="I460" s="131">
        <f t="shared" ref="I460:I466" si="52">G471+H471+I471</f>
        <v>50739</v>
      </c>
    </row>
    <row r="461" spans="1:9" x14ac:dyDescent="0.2">
      <c r="A461" s="132" t="s">
        <v>5</v>
      </c>
      <c r="B461" s="141">
        <v>79621</v>
      </c>
      <c r="C461" s="134">
        <f t="shared" si="49"/>
        <v>10793</v>
      </c>
      <c r="D461" s="135">
        <f t="shared" si="50"/>
        <v>88587</v>
      </c>
      <c r="F461" s="132" t="s">
        <v>5</v>
      </c>
      <c r="G461" s="141">
        <f t="shared" ref="G461:G465" si="53">G472+H472</f>
        <v>76138</v>
      </c>
      <c r="H461" s="134">
        <f t="shared" si="51"/>
        <v>10426</v>
      </c>
      <c r="I461" s="135">
        <f t="shared" si="52"/>
        <v>84839</v>
      </c>
    </row>
    <row r="462" spans="1:9" x14ac:dyDescent="0.2">
      <c r="A462" s="128" t="s">
        <v>37</v>
      </c>
      <c r="B462" s="140">
        <v>43328</v>
      </c>
      <c r="C462" s="130">
        <f t="shared" si="49"/>
        <v>4967</v>
      </c>
      <c r="D462" s="131">
        <f t="shared" si="50"/>
        <v>47131</v>
      </c>
      <c r="F462" s="128" t="s">
        <v>37</v>
      </c>
      <c r="G462" s="140">
        <v>41551</v>
      </c>
      <c r="H462" s="130">
        <f t="shared" si="51"/>
        <v>4347</v>
      </c>
      <c r="I462" s="131">
        <f t="shared" si="52"/>
        <v>43879</v>
      </c>
    </row>
    <row r="463" spans="1:9" x14ac:dyDescent="0.2">
      <c r="A463" s="132" t="s">
        <v>6</v>
      </c>
      <c r="B463" s="141">
        <v>75265</v>
      </c>
      <c r="C463" s="134">
        <f t="shared" si="49"/>
        <v>9369</v>
      </c>
      <c r="D463" s="135">
        <f t="shared" si="50"/>
        <v>83978</v>
      </c>
      <c r="F463" s="132" t="s">
        <v>6</v>
      </c>
      <c r="G463" s="141">
        <f t="shared" si="53"/>
        <v>72713</v>
      </c>
      <c r="H463" s="134">
        <f t="shared" si="51"/>
        <v>8855</v>
      </c>
      <c r="I463" s="135">
        <f t="shared" si="52"/>
        <v>80943</v>
      </c>
    </row>
    <row r="464" spans="1:9" x14ac:dyDescent="0.2">
      <c r="A464" s="128" t="s">
        <v>37</v>
      </c>
      <c r="B464" s="140">
        <v>42030</v>
      </c>
      <c r="C464" s="130">
        <f t="shared" si="49"/>
        <v>4218</v>
      </c>
      <c r="D464" s="131">
        <f t="shared" si="50"/>
        <v>45861</v>
      </c>
      <c r="F464" s="128" t="s">
        <v>37</v>
      </c>
      <c r="G464" s="140">
        <v>40338</v>
      </c>
      <c r="H464" s="130">
        <f t="shared" si="51"/>
        <v>3547</v>
      </c>
      <c r="I464" s="131">
        <f t="shared" si="52"/>
        <v>42673</v>
      </c>
    </row>
    <row r="465" spans="1:9" x14ac:dyDescent="0.2">
      <c r="A465" s="132" t="s">
        <v>7</v>
      </c>
      <c r="B465" s="141">
        <v>97078</v>
      </c>
      <c r="C465" s="134">
        <f t="shared" si="49"/>
        <v>12713</v>
      </c>
      <c r="D465" s="135">
        <f t="shared" si="50"/>
        <v>104811</v>
      </c>
      <c r="F465" s="132" t="s">
        <v>7</v>
      </c>
      <c r="G465" s="141">
        <f t="shared" si="53"/>
        <v>93791</v>
      </c>
      <c r="H465" s="134">
        <f t="shared" si="51"/>
        <v>12474</v>
      </c>
      <c r="I465" s="135">
        <f t="shared" si="52"/>
        <v>101324</v>
      </c>
    </row>
    <row r="466" spans="1:9" ht="13.5" thickBot="1" x14ac:dyDescent="0.25">
      <c r="A466" s="136" t="s">
        <v>37</v>
      </c>
      <c r="B466" s="142">
        <v>49527</v>
      </c>
      <c r="C466" s="138">
        <f t="shared" si="49"/>
        <v>5585</v>
      </c>
      <c r="D466" s="139">
        <f t="shared" si="50"/>
        <v>51826</v>
      </c>
      <c r="F466" s="136" t="s">
        <v>37</v>
      </c>
      <c r="G466" s="142">
        <v>48686</v>
      </c>
      <c r="H466" s="138">
        <f t="shared" si="51"/>
        <v>5111</v>
      </c>
      <c r="I466" s="139">
        <f t="shared" si="52"/>
        <v>49492</v>
      </c>
    </row>
    <row r="467" spans="1:9" ht="13.5" thickTop="1" x14ac:dyDescent="0.2">
      <c r="A467" s="3"/>
      <c r="B467" s="2"/>
      <c r="C467" s="2"/>
      <c r="D467" s="2"/>
      <c r="F467" s="3"/>
      <c r="G467" s="2"/>
      <c r="H467" s="2"/>
      <c r="I467" s="2"/>
    </row>
    <row r="468" spans="1:9" ht="13.5" thickBot="1" x14ac:dyDescent="0.25">
      <c r="A468" s="3"/>
      <c r="B468" s="2"/>
      <c r="C468" s="2"/>
      <c r="D468" s="2"/>
      <c r="F468" s="3"/>
      <c r="G468" s="2"/>
      <c r="H468" s="2"/>
      <c r="I468" s="2"/>
    </row>
    <row r="469" spans="1:9" ht="27" thickTop="1" thickBot="1" x14ac:dyDescent="0.25">
      <c r="A469" s="143"/>
      <c r="B469" s="151" t="s">
        <v>8</v>
      </c>
      <c r="C469" s="145" t="s">
        <v>9</v>
      </c>
      <c r="D469" s="146" t="s">
        <v>10</v>
      </c>
      <c r="F469" s="143"/>
      <c r="G469" s="151" t="s">
        <v>8</v>
      </c>
      <c r="H469" s="145" t="s">
        <v>9</v>
      </c>
      <c r="I469" s="146" t="s">
        <v>10</v>
      </c>
    </row>
    <row r="470" spans="1:9" ht="13.5" thickTop="1" x14ac:dyDescent="0.2">
      <c r="A470" s="147" t="s">
        <v>4</v>
      </c>
      <c r="B470" s="152">
        <v>5876</v>
      </c>
      <c r="C470" s="149">
        <v>96479</v>
      </c>
      <c r="D470" s="150">
        <v>7840</v>
      </c>
      <c r="F470" s="147" t="s">
        <v>4</v>
      </c>
      <c r="G470" s="152">
        <v>5997</v>
      </c>
      <c r="H470" s="149">
        <v>94952</v>
      </c>
      <c r="I470" s="150">
        <v>7429</v>
      </c>
    </row>
    <row r="471" spans="1:9" x14ac:dyDescent="0.2">
      <c r="A471" s="128" t="s">
        <v>37</v>
      </c>
      <c r="B471" s="140">
        <v>3808</v>
      </c>
      <c r="C471" s="130">
        <v>46605</v>
      </c>
      <c r="D471" s="131">
        <v>2220</v>
      </c>
      <c r="F471" s="128" t="s">
        <v>37</v>
      </c>
      <c r="G471" s="140">
        <v>3681</v>
      </c>
      <c r="H471" s="130">
        <v>45196</v>
      </c>
      <c r="I471" s="131">
        <v>1862</v>
      </c>
    </row>
    <row r="472" spans="1:9" x14ac:dyDescent="0.2">
      <c r="A472" s="132" t="s">
        <v>5</v>
      </c>
      <c r="B472" s="141">
        <v>1827</v>
      </c>
      <c r="C472" s="134">
        <v>77794</v>
      </c>
      <c r="D472" s="135">
        <v>8966</v>
      </c>
      <c r="F472" s="132" t="s">
        <v>5</v>
      </c>
      <c r="G472" s="141">
        <v>1725</v>
      </c>
      <c r="H472" s="134">
        <v>74413</v>
      </c>
      <c r="I472" s="135">
        <v>8701</v>
      </c>
    </row>
    <row r="473" spans="1:9" x14ac:dyDescent="0.2">
      <c r="A473" s="128" t="s">
        <v>37</v>
      </c>
      <c r="B473" s="140">
        <v>1192</v>
      </c>
      <c r="C473" s="130">
        <v>42164</v>
      </c>
      <c r="D473" s="131">
        <v>3775</v>
      </c>
      <c r="F473" s="128" t="s">
        <v>37</v>
      </c>
      <c r="G473" s="140">
        <v>1067</v>
      </c>
      <c r="H473" s="130">
        <v>39532</v>
      </c>
      <c r="I473" s="131">
        <v>3280</v>
      </c>
    </row>
    <row r="474" spans="1:9" x14ac:dyDescent="0.2">
      <c r="A474" s="132" t="s">
        <v>6</v>
      </c>
      <c r="B474" s="141">
        <v>656</v>
      </c>
      <c r="C474" s="134">
        <v>74609</v>
      </c>
      <c r="D474" s="135">
        <v>8713</v>
      </c>
      <c r="F474" s="132" t="s">
        <v>6</v>
      </c>
      <c r="G474" s="141">
        <v>625</v>
      </c>
      <c r="H474" s="134">
        <v>72088</v>
      </c>
      <c r="I474" s="135">
        <v>8230</v>
      </c>
    </row>
    <row r="475" spans="1:9" x14ac:dyDescent="0.2">
      <c r="A475" s="128" t="s">
        <v>37</v>
      </c>
      <c r="B475" s="140">
        <v>386</v>
      </c>
      <c r="C475" s="130">
        <v>41643</v>
      </c>
      <c r="D475" s="131">
        <v>3832</v>
      </c>
      <c r="F475" s="128" t="s">
        <v>37</v>
      </c>
      <c r="G475" s="140">
        <v>325</v>
      </c>
      <c r="H475" s="130">
        <v>39126</v>
      </c>
      <c r="I475" s="131">
        <v>3222</v>
      </c>
    </row>
    <row r="476" spans="1:9" x14ac:dyDescent="0.2">
      <c r="A476" s="132" t="s">
        <v>7</v>
      </c>
      <c r="B476" s="141">
        <v>4980</v>
      </c>
      <c r="C476" s="134">
        <v>92098</v>
      </c>
      <c r="D476" s="135">
        <v>7733</v>
      </c>
      <c r="F476" s="132" t="s">
        <v>7</v>
      </c>
      <c r="G476" s="141">
        <v>4941</v>
      </c>
      <c r="H476" s="134">
        <v>88850</v>
      </c>
      <c r="I476" s="135">
        <v>7533</v>
      </c>
    </row>
    <row r="477" spans="1:9" ht="13.5" thickBot="1" x14ac:dyDescent="0.25">
      <c r="A477" s="136" t="s">
        <v>37</v>
      </c>
      <c r="B477" s="142">
        <v>3275</v>
      </c>
      <c r="C477" s="138">
        <v>46241</v>
      </c>
      <c r="D477" s="139">
        <v>2310</v>
      </c>
      <c r="F477" s="136" t="s">
        <v>37</v>
      </c>
      <c r="G477" s="142">
        <v>3118</v>
      </c>
      <c r="H477" s="138">
        <v>44381</v>
      </c>
      <c r="I477" s="139">
        <v>1993</v>
      </c>
    </row>
    <row r="478" spans="1:9" ht="13.5" thickTop="1" x14ac:dyDescent="0.2"/>
    <row r="479" spans="1:9" x14ac:dyDescent="0.2">
      <c r="A479" s="1" t="s">
        <v>97</v>
      </c>
      <c r="F479" s="1" t="s">
        <v>97</v>
      </c>
    </row>
    <row r="480" spans="1:9" x14ac:dyDescent="0.2">
      <c r="A480" s="276" t="s">
        <v>93</v>
      </c>
      <c r="F480" s="276" t="s">
        <v>93</v>
      </c>
    </row>
    <row r="481" spans="1:9" x14ac:dyDescent="0.2">
      <c r="A481" s="1" t="s">
        <v>94</v>
      </c>
      <c r="F481" s="1" t="s">
        <v>94</v>
      </c>
    </row>
    <row r="483" spans="1:9" x14ac:dyDescent="0.2">
      <c r="A483" s="3" t="s">
        <v>33</v>
      </c>
      <c r="F483" s="3" t="s">
        <v>33</v>
      </c>
    </row>
    <row r="484" spans="1:9" x14ac:dyDescent="0.2">
      <c r="A484" s="303" t="s">
        <v>231</v>
      </c>
      <c r="F484" s="303" t="s">
        <v>235</v>
      </c>
    </row>
    <row r="485" spans="1:9" x14ac:dyDescent="0.2">
      <c r="A485" s="3"/>
      <c r="F485" s="3"/>
    </row>
    <row r="486" spans="1:9" ht="13.5" thickBot="1" x14ac:dyDescent="0.25">
      <c r="A486" s="3" t="s">
        <v>0</v>
      </c>
      <c r="F486" s="3" t="s">
        <v>0</v>
      </c>
    </row>
    <row r="487" spans="1:9" ht="14.25" thickTop="1" thickBot="1" x14ac:dyDescent="0.25">
      <c r="A487" s="143"/>
      <c r="B487" s="144" t="s">
        <v>1</v>
      </c>
      <c r="C487" s="145" t="s">
        <v>2</v>
      </c>
      <c r="D487" s="146" t="s">
        <v>3</v>
      </c>
      <c r="F487" s="143"/>
      <c r="G487" s="144" t="s">
        <v>1</v>
      </c>
      <c r="H487" s="145" t="s">
        <v>2</v>
      </c>
      <c r="I487" s="146" t="s">
        <v>3</v>
      </c>
    </row>
    <row r="488" spans="1:9" ht="13.5" thickTop="1" x14ac:dyDescent="0.2">
      <c r="A488" s="147" t="s">
        <v>76</v>
      </c>
      <c r="B488" s="152">
        <v>246787</v>
      </c>
      <c r="C488" s="149">
        <v>18879</v>
      </c>
      <c r="D488" s="150">
        <f>B488+C488</f>
        <v>265666</v>
      </c>
      <c r="F488" s="147" t="s">
        <v>76</v>
      </c>
      <c r="G488" s="152">
        <v>256025</v>
      </c>
      <c r="H488" s="149">
        <v>19499</v>
      </c>
      <c r="I488" s="150">
        <f>G488+H488</f>
        <v>275524</v>
      </c>
    </row>
    <row r="489" spans="1:9" x14ac:dyDescent="0.2">
      <c r="A489" s="128" t="s">
        <v>37</v>
      </c>
      <c r="B489" s="129">
        <v>156408</v>
      </c>
      <c r="C489" s="130">
        <v>7732</v>
      </c>
      <c r="D489" s="131">
        <f t="shared" ref="D489:D495" si="54">B489+C489</f>
        <v>164140</v>
      </c>
      <c r="F489" s="128" t="s">
        <v>37</v>
      </c>
      <c r="G489" s="129">
        <v>167433</v>
      </c>
      <c r="H489" s="130">
        <v>8867</v>
      </c>
      <c r="I489" s="131">
        <f t="shared" ref="I489:I495" si="55">G489+H489</f>
        <v>176300</v>
      </c>
    </row>
    <row r="490" spans="1:9" ht="15" x14ac:dyDescent="0.2">
      <c r="A490" s="132" t="s">
        <v>80</v>
      </c>
      <c r="B490" s="133">
        <v>107874</v>
      </c>
      <c r="C490" s="134">
        <v>12264</v>
      </c>
      <c r="D490" s="135">
        <f t="shared" si="54"/>
        <v>120138</v>
      </c>
      <c r="F490" s="132" t="s">
        <v>80</v>
      </c>
      <c r="G490" s="133">
        <v>113392</v>
      </c>
      <c r="H490" s="134">
        <v>13311</v>
      </c>
      <c r="I490" s="135">
        <f t="shared" si="55"/>
        <v>126703</v>
      </c>
    </row>
    <row r="491" spans="1:9" x14ac:dyDescent="0.2">
      <c r="A491" s="128" t="s">
        <v>37</v>
      </c>
      <c r="B491" s="129">
        <v>65786</v>
      </c>
      <c r="C491" s="130">
        <v>5276</v>
      </c>
      <c r="D491" s="131">
        <f t="shared" si="54"/>
        <v>71062</v>
      </c>
      <c r="F491" s="128" t="s">
        <v>37</v>
      </c>
      <c r="G491" s="129">
        <v>71839</v>
      </c>
      <c r="H491" s="130">
        <v>6035</v>
      </c>
      <c r="I491" s="131">
        <f t="shared" si="55"/>
        <v>77874</v>
      </c>
    </row>
    <row r="492" spans="1:9" ht="15" x14ac:dyDescent="0.2">
      <c r="A492" s="132" t="s">
        <v>81</v>
      </c>
      <c r="B492" s="133">
        <v>78652</v>
      </c>
      <c r="C492" s="134">
        <v>9423</v>
      </c>
      <c r="D492" s="135">
        <f t="shared" si="54"/>
        <v>88075</v>
      </c>
      <c r="F492" s="132" t="s">
        <v>81</v>
      </c>
      <c r="G492" s="133">
        <v>81342</v>
      </c>
      <c r="H492" s="134">
        <v>10153</v>
      </c>
      <c r="I492" s="135">
        <f t="shared" si="55"/>
        <v>91495</v>
      </c>
    </row>
    <row r="493" spans="1:9" x14ac:dyDescent="0.2">
      <c r="A493" s="128" t="s">
        <v>37</v>
      </c>
      <c r="B493" s="129">
        <v>45521</v>
      </c>
      <c r="C493" s="130">
        <v>3739</v>
      </c>
      <c r="D493" s="131">
        <f t="shared" si="54"/>
        <v>49260</v>
      </c>
      <c r="F493" s="128" t="s">
        <v>37</v>
      </c>
      <c r="G493" s="129">
        <v>48748</v>
      </c>
      <c r="H493" s="130">
        <v>4314</v>
      </c>
      <c r="I493" s="131">
        <f t="shared" si="55"/>
        <v>53062</v>
      </c>
    </row>
    <row r="494" spans="1:9" x14ac:dyDescent="0.2">
      <c r="A494" s="132" t="s">
        <v>56</v>
      </c>
      <c r="B494" s="133">
        <v>212832</v>
      </c>
      <c r="C494" s="134">
        <v>16017</v>
      </c>
      <c r="D494" s="135">
        <f t="shared" si="54"/>
        <v>228849</v>
      </c>
      <c r="F494" s="132" t="s">
        <v>56</v>
      </c>
      <c r="G494" s="133">
        <v>220650</v>
      </c>
      <c r="H494" s="134">
        <v>17850</v>
      </c>
      <c r="I494" s="135">
        <f t="shared" si="55"/>
        <v>238500</v>
      </c>
    </row>
    <row r="495" spans="1:9" ht="13.5" thickBot="1" x14ac:dyDescent="0.25">
      <c r="A495" s="136" t="s">
        <v>37</v>
      </c>
      <c r="B495" s="137">
        <v>137659</v>
      </c>
      <c r="C495" s="138">
        <v>6900</v>
      </c>
      <c r="D495" s="139">
        <f t="shared" si="54"/>
        <v>144559</v>
      </c>
      <c r="F495" s="136" t="s">
        <v>37</v>
      </c>
      <c r="G495" s="137">
        <v>146861</v>
      </c>
      <c r="H495" s="138">
        <v>8082</v>
      </c>
      <c r="I495" s="139">
        <f t="shared" si="55"/>
        <v>154943</v>
      </c>
    </row>
    <row r="496" spans="1:9" ht="13.5" thickTop="1" x14ac:dyDescent="0.2">
      <c r="B496" s="2"/>
      <c r="C496" s="2"/>
      <c r="D496" s="2"/>
      <c r="G496" s="2"/>
      <c r="H496" s="2"/>
      <c r="I496" s="2"/>
    </row>
    <row r="497" spans="1:9" ht="13.5" thickBot="1" x14ac:dyDescent="0.25">
      <c r="A497" s="3"/>
      <c r="B497" s="2"/>
      <c r="C497" s="2"/>
      <c r="D497" s="2"/>
      <c r="F497" s="3"/>
      <c r="G497" s="2"/>
      <c r="H497" s="2"/>
      <c r="I497" s="2"/>
    </row>
    <row r="498" spans="1:9" ht="14.25" thickTop="1" thickBot="1" x14ac:dyDescent="0.25">
      <c r="A498" s="143"/>
      <c r="B498" s="151" t="s">
        <v>1</v>
      </c>
      <c r="C498" s="145" t="s">
        <v>2</v>
      </c>
      <c r="D498" s="146" t="s">
        <v>3</v>
      </c>
      <c r="F498" s="143"/>
      <c r="G498" s="151" t="s">
        <v>1</v>
      </c>
      <c r="H498" s="145" t="s">
        <v>2</v>
      </c>
      <c r="I498" s="146" t="s">
        <v>3</v>
      </c>
    </row>
    <row r="499" spans="1:9" ht="13.5" thickTop="1" x14ac:dyDescent="0.2">
      <c r="A499" s="147" t="s">
        <v>4</v>
      </c>
      <c r="B499" s="152">
        <v>104596</v>
      </c>
      <c r="C499" s="149">
        <f>B510+D510</f>
        <v>14258</v>
      </c>
      <c r="D499" s="150">
        <f>B510+C510+D510</f>
        <v>112643</v>
      </c>
      <c r="F499" s="147" t="s">
        <v>4</v>
      </c>
      <c r="G499" s="152">
        <v>107140</v>
      </c>
      <c r="H499" s="149">
        <v>14825</v>
      </c>
      <c r="I499" s="150">
        <v>115418</v>
      </c>
    </row>
    <row r="500" spans="1:9" x14ac:dyDescent="0.2">
      <c r="A500" s="128" t="s">
        <v>37</v>
      </c>
      <c r="B500" s="140">
        <v>53067</v>
      </c>
      <c r="C500" s="130">
        <f t="shared" ref="C500:C506" si="56">B511+D511</f>
        <v>6066</v>
      </c>
      <c r="D500" s="131">
        <f t="shared" ref="D500:D506" si="57">B511+C511+D511</f>
        <v>53781</v>
      </c>
      <c r="F500" s="128" t="s">
        <v>37</v>
      </c>
      <c r="G500" s="140">
        <v>56451</v>
      </c>
      <c r="H500" s="130">
        <v>6423</v>
      </c>
      <c r="I500" s="131">
        <v>58623</v>
      </c>
    </row>
    <row r="501" spans="1:9" x14ac:dyDescent="0.2">
      <c r="A501" s="132" t="s">
        <v>5</v>
      </c>
      <c r="B501" s="141">
        <v>78750</v>
      </c>
      <c r="C501" s="134">
        <f t="shared" si="56"/>
        <v>10645</v>
      </c>
      <c r="D501" s="135">
        <f t="shared" si="57"/>
        <v>87624</v>
      </c>
      <c r="F501" s="132" t="s">
        <v>5</v>
      </c>
      <c r="G501" s="141">
        <v>81428</v>
      </c>
      <c r="H501" s="134">
        <v>11535</v>
      </c>
      <c r="I501" s="135">
        <v>91000</v>
      </c>
    </row>
    <row r="502" spans="1:9" x14ac:dyDescent="0.2">
      <c r="A502" s="128" t="s">
        <v>37</v>
      </c>
      <c r="B502" s="140">
        <v>44110</v>
      </c>
      <c r="C502" s="130">
        <f t="shared" si="56"/>
        <v>4713</v>
      </c>
      <c r="D502" s="131">
        <f t="shared" si="57"/>
        <v>46688</v>
      </c>
      <c r="F502" s="128" t="s">
        <v>37</v>
      </c>
      <c r="G502" s="140">
        <v>47324</v>
      </c>
      <c r="H502" s="130">
        <v>5067</v>
      </c>
      <c r="I502" s="131">
        <v>51180</v>
      </c>
    </row>
    <row r="503" spans="1:9" x14ac:dyDescent="0.2">
      <c r="A503" s="132" t="s">
        <v>6</v>
      </c>
      <c r="B503" s="141">
        <v>75215</v>
      </c>
      <c r="C503" s="134">
        <f t="shared" si="56"/>
        <v>9184</v>
      </c>
      <c r="D503" s="135">
        <f t="shared" si="57"/>
        <v>83760</v>
      </c>
      <c r="F503" s="132" t="s">
        <v>6</v>
      </c>
      <c r="G503" s="141">
        <v>77671</v>
      </c>
      <c r="H503" s="134">
        <v>9760</v>
      </c>
      <c r="I503" s="135">
        <v>86792</v>
      </c>
    </row>
    <row r="504" spans="1:9" x14ac:dyDescent="0.2">
      <c r="A504" s="128" t="s">
        <v>37</v>
      </c>
      <c r="B504" s="140">
        <v>42949</v>
      </c>
      <c r="C504" s="130">
        <f t="shared" si="56"/>
        <v>3958</v>
      </c>
      <c r="D504" s="131">
        <f t="shared" si="57"/>
        <v>45582</v>
      </c>
      <c r="F504" s="128" t="s">
        <v>37</v>
      </c>
      <c r="G504" s="140">
        <v>46070</v>
      </c>
      <c r="H504" s="130">
        <v>4173</v>
      </c>
      <c r="I504" s="131">
        <v>49908</v>
      </c>
    </row>
    <row r="505" spans="1:9" x14ac:dyDescent="0.2">
      <c r="A505" s="132" t="s">
        <v>7</v>
      </c>
      <c r="B505" s="141">
        <v>97645</v>
      </c>
      <c r="C505" s="134">
        <f t="shared" si="56"/>
        <v>13524</v>
      </c>
      <c r="D505" s="135">
        <f t="shared" si="57"/>
        <v>105880</v>
      </c>
      <c r="F505" s="132" t="s">
        <v>7</v>
      </c>
      <c r="G505" s="141">
        <v>100192</v>
      </c>
      <c r="H505" s="134">
        <v>13694</v>
      </c>
      <c r="I505" s="135">
        <v>108510</v>
      </c>
    </row>
    <row r="506" spans="1:9" ht="13.5" thickBot="1" x14ac:dyDescent="0.25">
      <c r="A506" s="136" t="s">
        <v>37</v>
      </c>
      <c r="B506" s="142">
        <v>51562</v>
      </c>
      <c r="C506" s="138">
        <f t="shared" si="56"/>
        <v>5731</v>
      </c>
      <c r="D506" s="139">
        <f t="shared" si="57"/>
        <v>52604</v>
      </c>
      <c r="F506" s="136" t="s">
        <v>37</v>
      </c>
      <c r="G506" s="142">
        <v>54949</v>
      </c>
      <c r="H506" s="138">
        <v>6017</v>
      </c>
      <c r="I506" s="139">
        <v>57296</v>
      </c>
    </row>
    <row r="507" spans="1:9" ht="13.5" thickTop="1" x14ac:dyDescent="0.2">
      <c r="A507" s="3"/>
      <c r="B507" s="2"/>
      <c r="C507" s="2"/>
      <c r="D507" s="2"/>
      <c r="F507" s="3"/>
      <c r="G507" s="2"/>
      <c r="H507" s="2"/>
      <c r="I507" s="2"/>
    </row>
    <row r="508" spans="1:9" ht="13.5" thickBot="1" x14ac:dyDescent="0.25">
      <c r="A508" s="3"/>
      <c r="B508" s="2"/>
      <c r="C508" s="2"/>
      <c r="D508" s="2"/>
      <c r="F508" s="3"/>
      <c r="G508" s="2"/>
      <c r="H508" s="2"/>
      <c r="I508" s="2"/>
    </row>
    <row r="509" spans="1:9" ht="27" thickTop="1" thickBot="1" x14ac:dyDescent="0.25">
      <c r="A509" s="143"/>
      <c r="B509" s="151" t="s">
        <v>8</v>
      </c>
      <c r="C509" s="145" t="s">
        <v>9</v>
      </c>
      <c r="D509" s="146" t="s">
        <v>10</v>
      </c>
      <c r="F509" s="143"/>
      <c r="G509" s="151" t="s">
        <v>8</v>
      </c>
      <c r="H509" s="145" t="s">
        <v>9</v>
      </c>
      <c r="I509" s="146" t="s">
        <v>10</v>
      </c>
    </row>
    <row r="510" spans="1:9" ht="13.5" thickTop="1" x14ac:dyDescent="0.2">
      <c r="A510" s="147" t="s">
        <v>4</v>
      </c>
      <c r="B510" s="152">
        <v>6211</v>
      </c>
      <c r="C510" s="149">
        <v>98385</v>
      </c>
      <c r="D510" s="150">
        <v>8047</v>
      </c>
      <c r="F510" s="147" t="s">
        <v>4</v>
      </c>
      <c r="G510" s="152">
        <v>6700</v>
      </c>
      <c r="H510" s="149">
        <v>100593</v>
      </c>
      <c r="I510" s="150">
        <v>8125</v>
      </c>
    </row>
    <row r="511" spans="1:9" x14ac:dyDescent="0.2">
      <c r="A511" s="128" t="s">
        <v>37</v>
      </c>
      <c r="B511" s="140">
        <v>3970</v>
      </c>
      <c r="C511" s="130">
        <v>47715</v>
      </c>
      <c r="D511" s="131">
        <v>2096</v>
      </c>
      <c r="F511" s="128" t="s">
        <v>37</v>
      </c>
      <c r="G511" s="140">
        <v>4387</v>
      </c>
      <c r="H511" s="130">
        <v>52133</v>
      </c>
      <c r="I511" s="131">
        <v>2103</v>
      </c>
    </row>
    <row r="512" spans="1:9" x14ac:dyDescent="0.2">
      <c r="A512" s="132" t="s">
        <v>5</v>
      </c>
      <c r="B512" s="141">
        <v>1771</v>
      </c>
      <c r="C512" s="134">
        <v>76979</v>
      </c>
      <c r="D512" s="135">
        <v>8874</v>
      </c>
      <c r="F512" s="132" t="s">
        <v>5</v>
      </c>
      <c r="G512" s="141">
        <v>1963</v>
      </c>
      <c r="H512" s="134">
        <v>79465</v>
      </c>
      <c r="I512" s="135">
        <v>9572</v>
      </c>
    </row>
    <row r="513" spans="1:9" x14ac:dyDescent="0.2">
      <c r="A513" s="128" t="s">
        <v>37</v>
      </c>
      <c r="B513" s="140">
        <v>1138</v>
      </c>
      <c r="C513" s="130">
        <v>41975</v>
      </c>
      <c r="D513" s="131">
        <v>3575</v>
      </c>
      <c r="F513" s="128" t="s">
        <v>37</v>
      </c>
      <c r="G513" s="140">
        <v>1276</v>
      </c>
      <c r="H513" s="130">
        <v>46060</v>
      </c>
      <c r="I513" s="131">
        <v>3844</v>
      </c>
    </row>
    <row r="514" spans="1:9" x14ac:dyDescent="0.2">
      <c r="A514" s="132" t="s">
        <v>6</v>
      </c>
      <c r="B514" s="141">
        <v>639</v>
      </c>
      <c r="C514" s="134">
        <v>74576</v>
      </c>
      <c r="D514" s="135">
        <v>8545</v>
      </c>
      <c r="F514" s="132" t="s">
        <v>6</v>
      </c>
      <c r="G514" s="141">
        <v>639</v>
      </c>
      <c r="H514" s="134">
        <v>77032</v>
      </c>
      <c r="I514" s="135">
        <v>9121</v>
      </c>
    </row>
    <row r="515" spans="1:9" x14ac:dyDescent="0.2">
      <c r="A515" s="128" t="s">
        <v>37</v>
      </c>
      <c r="B515" s="140">
        <v>366</v>
      </c>
      <c r="C515" s="130">
        <v>41624</v>
      </c>
      <c r="D515" s="131">
        <v>3592</v>
      </c>
      <c r="F515" s="128" t="s">
        <v>37</v>
      </c>
      <c r="G515" s="140">
        <v>381</v>
      </c>
      <c r="H515" s="130">
        <v>45692</v>
      </c>
      <c r="I515" s="131">
        <v>3835</v>
      </c>
    </row>
    <row r="516" spans="1:9" x14ac:dyDescent="0.2">
      <c r="A516" s="132" t="s">
        <v>7</v>
      </c>
      <c r="B516" s="141">
        <v>5289</v>
      </c>
      <c r="C516" s="134">
        <v>92356</v>
      </c>
      <c r="D516" s="135">
        <v>8235</v>
      </c>
      <c r="F516" s="132" t="s">
        <v>7</v>
      </c>
      <c r="G516" s="141">
        <v>5631</v>
      </c>
      <c r="H516" s="134">
        <v>94561</v>
      </c>
      <c r="I516" s="135">
        <v>8318</v>
      </c>
    </row>
    <row r="517" spans="1:9" ht="13.5" thickBot="1" x14ac:dyDescent="0.25">
      <c r="A517" s="136" t="s">
        <v>37</v>
      </c>
      <c r="B517" s="142">
        <v>3439</v>
      </c>
      <c r="C517" s="138">
        <v>46873</v>
      </c>
      <c r="D517" s="139">
        <v>2292</v>
      </c>
      <c r="F517" s="136" t="s">
        <v>37</v>
      </c>
      <c r="G517" s="142">
        <v>3743</v>
      </c>
      <c r="H517" s="138">
        <v>51217</v>
      </c>
      <c r="I517" s="139">
        <v>2336</v>
      </c>
    </row>
    <row r="518" spans="1:9" ht="13.5" thickTop="1" x14ac:dyDescent="0.2"/>
    <row r="519" spans="1:9" x14ac:dyDescent="0.2">
      <c r="A519" s="1" t="s">
        <v>97</v>
      </c>
      <c r="F519" s="1" t="s">
        <v>97</v>
      </c>
    </row>
    <row r="520" spans="1:9" x14ac:dyDescent="0.2">
      <c r="A520" s="276" t="s">
        <v>93</v>
      </c>
      <c r="F520" s="276" t="s">
        <v>93</v>
      </c>
    </row>
    <row r="521" spans="1:9" x14ac:dyDescent="0.2">
      <c r="A521" s="1" t="s">
        <v>94</v>
      </c>
      <c r="F521" s="1" t="s">
        <v>94</v>
      </c>
    </row>
    <row r="523" spans="1:9" x14ac:dyDescent="0.2">
      <c r="A523" s="3" t="s">
        <v>33</v>
      </c>
    </row>
    <row r="524" spans="1:9" x14ac:dyDescent="0.2">
      <c r="A524" s="303" t="s">
        <v>237</v>
      </c>
    </row>
    <row r="525" spans="1:9" x14ac:dyDescent="0.2">
      <c r="A525" s="3"/>
    </row>
    <row r="526" spans="1:9" ht="13.5" thickBot="1" x14ac:dyDescent="0.25">
      <c r="A526" s="3" t="s">
        <v>0</v>
      </c>
    </row>
    <row r="527" spans="1:9" ht="14.25" thickTop="1" thickBot="1" x14ac:dyDescent="0.25">
      <c r="A527" s="143"/>
      <c r="B527" s="144" t="s">
        <v>1</v>
      </c>
      <c r="C527" s="145" t="s">
        <v>2</v>
      </c>
      <c r="D527" s="146" t="s">
        <v>3</v>
      </c>
    </row>
    <row r="528" spans="1:9" ht="13.5" thickTop="1" x14ac:dyDescent="0.2">
      <c r="A528" s="147" t="s">
        <v>76</v>
      </c>
      <c r="B528" s="152">
        <v>271183</v>
      </c>
      <c r="C528" s="149">
        <v>21210</v>
      </c>
      <c r="D528" s="150">
        <f>B528+C528</f>
        <v>292393</v>
      </c>
    </row>
    <row r="529" spans="1:4" x14ac:dyDescent="0.2">
      <c r="A529" s="128" t="s">
        <v>37</v>
      </c>
      <c r="B529" s="129">
        <v>180853</v>
      </c>
      <c r="C529" s="130">
        <v>10105</v>
      </c>
      <c r="D529" s="131">
        <f t="shared" ref="D529:D535" si="58">B529+C529</f>
        <v>190958</v>
      </c>
    </row>
    <row r="530" spans="1:4" ht="15" x14ac:dyDescent="0.2">
      <c r="A530" s="132" t="s">
        <v>80</v>
      </c>
      <c r="B530" s="133">
        <v>122803</v>
      </c>
      <c r="C530" s="134">
        <v>14072</v>
      </c>
      <c r="D530" s="135">
        <f t="shared" si="58"/>
        <v>136875</v>
      </c>
    </row>
    <row r="531" spans="1:4" x14ac:dyDescent="0.2">
      <c r="A531" s="128" t="s">
        <v>37</v>
      </c>
      <c r="B531" s="129">
        <v>78853</v>
      </c>
      <c r="C531" s="130">
        <v>6739</v>
      </c>
      <c r="D531" s="131">
        <f t="shared" si="58"/>
        <v>85592</v>
      </c>
    </row>
    <row r="532" spans="1:4" ht="15" x14ac:dyDescent="0.2">
      <c r="A532" s="132" t="s">
        <v>81</v>
      </c>
      <c r="B532" s="133">
        <v>86733</v>
      </c>
      <c r="C532" s="134">
        <v>10435</v>
      </c>
      <c r="D532" s="135">
        <f t="shared" si="58"/>
        <v>97168</v>
      </c>
    </row>
    <row r="533" spans="1:4" x14ac:dyDescent="0.2">
      <c r="A533" s="128" t="s">
        <v>37</v>
      </c>
      <c r="B533" s="129">
        <v>52601</v>
      </c>
      <c r="C533" s="130">
        <v>4550</v>
      </c>
      <c r="D533" s="131">
        <f t="shared" si="58"/>
        <v>57151</v>
      </c>
    </row>
    <row r="534" spans="1:4" x14ac:dyDescent="0.2">
      <c r="A534" s="132" t="s">
        <v>56</v>
      </c>
      <c r="B534" s="133">
        <v>233720</v>
      </c>
      <c r="C534" s="134">
        <v>19703</v>
      </c>
      <c r="D534" s="135">
        <f t="shared" si="58"/>
        <v>253423</v>
      </c>
    </row>
    <row r="535" spans="1:4" ht="13.5" thickBot="1" x14ac:dyDescent="0.25">
      <c r="A535" s="136" t="s">
        <v>37</v>
      </c>
      <c r="B535" s="137">
        <v>158188</v>
      </c>
      <c r="C535" s="138">
        <v>9311</v>
      </c>
      <c r="D535" s="139">
        <f t="shared" si="58"/>
        <v>167499</v>
      </c>
    </row>
    <row r="536" spans="1:4" ht="13.5" thickTop="1" x14ac:dyDescent="0.2">
      <c r="B536" s="2"/>
      <c r="C536" s="2"/>
      <c r="D536" s="2"/>
    </row>
    <row r="537" spans="1:4" ht="13.5" thickBot="1" x14ac:dyDescent="0.25">
      <c r="A537" s="3"/>
      <c r="B537" s="2"/>
      <c r="C537" s="2"/>
      <c r="D537" s="2"/>
    </row>
    <row r="538" spans="1:4" ht="14.25" thickTop="1" thickBot="1" x14ac:dyDescent="0.25">
      <c r="A538" s="143"/>
      <c r="B538" s="151" t="s">
        <v>1</v>
      </c>
      <c r="C538" s="145" t="s">
        <v>2</v>
      </c>
      <c r="D538" s="146" t="s">
        <v>3</v>
      </c>
    </row>
    <row r="539" spans="1:4" ht="13.5" thickTop="1" x14ac:dyDescent="0.2">
      <c r="A539" s="147" t="s">
        <v>4</v>
      </c>
      <c r="B539" s="152">
        <v>111372</v>
      </c>
      <c r="C539" s="149">
        <v>15955</v>
      </c>
      <c r="D539" s="150">
        <v>119970</v>
      </c>
    </row>
    <row r="540" spans="1:4" x14ac:dyDescent="0.2">
      <c r="A540" s="128" t="s">
        <v>37</v>
      </c>
      <c r="B540" s="140">
        <v>59088</v>
      </c>
      <c r="C540" s="130">
        <v>7244</v>
      </c>
      <c r="D540" s="131">
        <v>61355</v>
      </c>
    </row>
    <row r="541" spans="1:4" x14ac:dyDescent="0.2">
      <c r="A541" s="132" t="s">
        <v>5</v>
      </c>
      <c r="B541" s="141">
        <v>86281</v>
      </c>
      <c r="C541" s="134">
        <v>12257</v>
      </c>
      <c r="D541" s="135">
        <v>96215</v>
      </c>
    </row>
    <row r="542" spans="1:4" x14ac:dyDescent="0.2">
      <c r="A542" s="128" t="s">
        <v>37</v>
      </c>
      <c r="B542" s="140">
        <v>49861</v>
      </c>
      <c r="C542" s="130">
        <v>5625</v>
      </c>
      <c r="D542" s="131">
        <v>53909</v>
      </c>
    </row>
    <row r="543" spans="1:4" x14ac:dyDescent="0.2">
      <c r="A543" s="132" t="s">
        <v>6</v>
      </c>
      <c r="B543" s="141">
        <v>82323</v>
      </c>
      <c r="C543" s="134">
        <v>10133</v>
      </c>
      <c r="D543" s="135">
        <v>91796</v>
      </c>
    </row>
    <row r="544" spans="1:4" x14ac:dyDescent="0.2">
      <c r="A544" s="128" t="s">
        <v>37</v>
      </c>
      <c r="B544" s="140">
        <v>48558</v>
      </c>
      <c r="C544" s="130">
        <v>4418</v>
      </c>
      <c r="D544" s="131">
        <v>52589</v>
      </c>
    </row>
    <row r="545" spans="1:4" x14ac:dyDescent="0.2">
      <c r="A545" s="132" t="s">
        <v>7</v>
      </c>
      <c r="B545" s="141">
        <v>104418</v>
      </c>
      <c r="C545" s="134">
        <v>15201</v>
      </c>
      <c r="D545" s="135">
        <v>113281</v>
      </c>
    </row>
    <row r="546" spans="1:4" ht="13.5" thickBot="1" x14ac:dyDescent="0.25">
      <c r="A546" s="136" t="s">
        <v>37</v>
      </c>
      <c r="B546" s="142">
        <v>57524</v>
      </c>
      <c r="C546" s="138">
        <v>6848</v>
      </c>
      <c r="D546" s="139">
        <v>60019</v>
      </c>
    </row>
    <row r="547" spans="1:4" ht="13.5" thickTop="1" x14ac:dyDescent="0.2">
      <c r="A547" s="3"/>
      <c r="B547" s="2"/>
      <c r="C547" s="2"/>
      <c r="D547" s="2"/>
    </row>
    <row r="548" spans="1:4" ht="13.5" thickBot="1" x14ac:dyDescent="0.25">
      <c r="A548" s="3"/>
      <c r="B548" s="2"/>
      <c r="C548" s="2"/>
      <c r="D548" s="2"/>
    </row>
    <row r="549" spans="1:4" ht="27" thickTop="1" thickBot="1" x14ac:dyDescent="0.25">
      <c r="A549" s="143"/>
      <c r="B549" s="151" t="s">
        <v>8</v>
      </c>
      <c r="C549" s="145" t="s">
        <v>9</v>
      </c>
      <c r="D549" s="146" t="s">
        <v>10</v>
      </c>
    </row>
    <row r="550" spans="1:4" ht="13.5" thickTop="1" x14ac:dyDescent="0.2">
      <c r="A550" s="147" t="s">
        <v>4</v>
      </c>
      <c r="B550" s="152">
        <v>7357</v>
      </c>
      <c r="C550" s="149">
        <v>104015</v>
      </c>
      <c r="D550" s="150">
        <v>8598</v>
      </c>
    </row>
    <row r="551" spans="1:4" x14ac:dyDescent="0.2">
      <c r="A551" s="128" t="s">
        <v>37</v>
      </c>
      <c r="B551" s="140">
        <v>4977</v>
      </c>
      <c r="C551" s="130">
        <v>54111</v>
      </c>
      <c r="D551" s="131">
        <v>2267</v>
      </c>
    </row>
    <row r="552" spans="1:4" x14ac:dyDescent="0.2">
      <c r="A552" s="132" t="s">
        <v>5</v>
      </c>
      <c r="B552" s="141">
        <v>2323</v>
      </c>
      <c r="C552" s="134">
        <v>83958</v>
      </c>
      <c r="D552" s="135">
        <v>9934</v>
      </c>
    </row>
    <row r="553" spans="1:4" x14ac:dyDescent="0.2">
      <c r="A553" s="128" t="s">
        <v>37</v>
      </c>
      <c r="B553" s="140">
        <v>1577</v>
      </c>
      <c r="C553" s="130">
        <v>48284</v>
      </c>
      <c r="D553" s="131">
        <v>4048</v>
      </c>
    </row>
    <row r="554" spans="1:4" x14ac:dyDescent="0.2">
      <c r="A554" s="132" t="s">
        <v>6</v>
      </c>
      <c r="B554" s="141">
        <v>660</v>
      </c>
      <c r="C554" s="134">
        <v>81663</v>
      </c>
      <c r="D554" s="135">
        <v>9473</v>
      </c>
    </row>
    <row r="555" spans="1:4" x14ac:dyDescent="0.2">
      <c r="A555" s="128" t="s">
        <v>37</v>
      </c>
      <c r="B555" s="140">
        <v>387</v>
      </c>
      <c r="C555" s="130">
        <v>48171</v>
      </c>
      <c r="D555" s="131">
        <v>4031</v>
      </c>
    </row>
    <row r="556" spans="1:4" x14ac:dyDescent="0.2">
      <c r="A556" s="132" t="s">
        <v>7</v>
      </c>
      <c r="B556" s="141">
        <v>6338</v>
      </c>
      <c r="C556" s="134">
        <v>98080</v>
      </c>
      <c r="D556" s="135">
        <v>8863</v>
      </c>
    </row>
    <row r="557" spans="1:4" ht="13.5" thickBot="1" x14ac:dyDescent="0.25">
      <c r="A557" s="136" t="s">
        <v>37</v>
      </c>
      <c r="B557" s="142">
        <v>4353</v>
      </c>
      <c r="C557" s="138">
        <v>53171</v>
      </c>
      <c r="D557" s="139">
        <v>2495</v>
      </c>
    </row>
    <row r="558" spans="1:4" ht="13.5" thickTop="1" x14ac:dyDescent="0.2"/>
    <row r="559" spans="1:4" x14ac:dyDescent="0.2">
      <c r="A559" s="1" t="s">
        <v>97</v>
      </c>
    </row>
    <row r="560" spans="1:4" x14ac:dyDescent="0.2">
      <c r="A560" s="276" t="s">
        <v>93</v>
      </c>
    </row>
    <row r="561" spans="1:1" x14ac:dyDescent="0.2">
      <c r="A561" s="1" t="s">
        <v>94</v>
      </c>
    </row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 NA VŠ A VOŠ &amp;"Arial Narrow,Obyčejné"(podzim 2011)
Část VŠ a VOŠ
jen pro vnitřní potřebu MŠMT</oddHeader>
    <oddFooter>&amp;C&amp;P / &amp;N</oddFooter>
  </headerFooter>
  <rowBreaks count="6" manualBreakCount="6">
    <brk id="42" max="8" man="1"/>
    <brk id="82" max="8" man="1"/>
    <brk id="122" max="8" man="1"/>
    <brk id="162" max="8" man="1"/>
    <brk id="202" max="16383" man="1"/>
    <brk id="241" max="8" man="1"/>
  </rowBreaks>
  <colBreaks count="2" manualBreakCount="2">
    <brk id="9" max="116" man="1"/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A1:AG66"/>
  <sheetViews>
    <sheetView zoomScale="80" zoomScaleNormal="80" workbookViewId="0">
      <selection activeCell="Z26" sqref="Z26"/>
    </sheetView>
  </sheetViews>
  <sheetFormatPr defaultRowHeight="12.75" x14ac:dyDescent="0.2"/>
  <cols>
    <col min="1" max="1" width="16.140625" customWidth="1"/>
    <col min="2" max="2" width="10.140625" bestFit="1" customWidth="1"/>
    <col min="18" max="19" width="13.42578125" customWidth="1"/>
    <col min="20" max="20" width="12.5703125" customWidth="1"/>
  </cols>
  <sheetData>
    <row r="1" spans="1:28" x14ac:dyDescent="0.2">
      <c r="A1" s="365" t="s">
        <v>195</v>
      </c>
    </row>
    <row r="2" spans="1:28" x14ac:dyDescent="0.2">
      <c r="A2" s="365" t="s">
        <v>240</v>
      </c>
    </row>
    <row r="3" spans="1:28" ht="13.5" thickBot="1" x14ac:dyDescent="0.25"/>
    <row r="4" spans="1:28" ht="14.25" thickTop="1" thickBot="1" x14ac:dyDescent="0.25">
      <c r="A4" s="366"/>
      <c r="B4" s="367" t="s">
        <v>13</v>
      </c>
      <c r="C4" s="26" t="s">
        <v>14</v>
      </c>
      <c r="D4" s="26" t="s">
        <v>30</v>
      </c>
      <c r="E4" s="165" t="s">
        <v>36</v>
      </c>
      <c r="F4" s="165" t="s">
        <v>51</v>
      </c>
      <c r="G4" s="165" t="s">
        <v>53</v>
      </c>
      <c r="H4" s="165" t="s">
        <v>60</v>
      </c>
      <c r="I4" s="165" t="s">
        <v>65</v>
      </c>
      <c r="J4" s="165" t="s">
        <v>69</v>
      </c>
      <c r="K4" s="289" t="s">
        <v>74</v>
      </c>
      <c r="L4" s="289" t="s">
        <v>99</v>
      </c>
      <c r="M4" s="289" t="s">
        <v>108</v>
      </c>
      <c r="N4" s="289" t="s">
        <v>179</v>
      </c>
      <c r="O4" s="289" t="s">
        <v>182</v>
      </c>
      <c r="P4" s="289" t="s">
        <v>198</v>
      </c>
      <c r="Q4" s="289" t="s">
        <v>200</v>
      </c>
      <c r="R4" s="289" t="s">
        <v>205</v>
      </c>
      <c r="S4" s="289" t="s">
        <v>210</v>
      </c>
      <c r="T4" s="289" t="s">
        <v>213</v>
      </c>
      <c r="U4" s="289" t="s">
        <v>218</v>
      </c>
      <c r="V4" s="289" t="s">
        <v>221</v>
      </c>
      <c r="W4" s="289" t="s">
        <v>224</v>
      </c>
      <c r="X4" s="289" t="s">
        <v>227</v>
      </c>
      <c r="Y4" s="289" t="s">
        <v>230</v>
      </c>
      <c r="Z4" s="317" t="s">
        <v>232</v>
      </c>
      <c r="AA4" s="317" t="s">
        <v>236</v>
      </c>
      <c r="AB4" s="317" t="s">
        <v>238</v>
      </c>
    </row>
    <row r="5" spans="1:28" ht="13.5" thickTop="1" x14ac:dyDescent="0.2">
      <c r="A5" s="428" t="s">
        <v>196</v>
      </c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A5" s="429"/>
      <c r="AB5" s="430"/>
    </row>
    <row r="6" spans="1:28" x14ac:dyDescent="0.2">
      <c r="A6" s="355" t="s">
        <v>15</v>
      </c>
      <c r="B6" s="362">
        <f>+B29/B28</f>
        <v>0.62837184781653632</v>
      </c>
      <c r="C6" s="362">
        <f t="shared" ref="C6:O6" si="0">+C29/C28</f>
        <v>0.65507899389722235</v>
      </c>
      <c r="D6" s="362">
        <f t="shared" si="0"/>
        <v>0.75241689570770265</v>
      </c>
      <c r="E6" s="362">
        <f t="shared" si="0"/>
        <v>0.69898771764070722</v>
      </c>
      <c r="F6" s="362">
        <f t="shared" si="0"/>
        <v>0.74915882197270423</v>
      </c>
      <c r="G6" s="363">
        <f t="shared" si="0"/>
        <v>0.75408571743361852</v>
      </c>
      <c r="H6" s="363">
        <f t="shared" si="0"/>
        <v>0.74626865671641796</v>
      </c>
      <c r="I6" s="363">
        <f t="shared" si="0"/>
        <v>0.74209114653486219</v>
      </c>
      <c r="J6" s="363">
        <f t="shared" si="0"/>
        <v>0.77907180079040328</v>
      </c>
      <c r="K6" s="363">
        <f t="shared" si="0"/>
        <v>0.79366208875922106</v>
      </c>
      <c r="L6" s="363">
        <f t="shared" si="0"/>
        <v>0.83580435248969087</v>
      </c>
      <c r="M6" s="364">
        <f t="shared" si="0"/>
        <v>0.89542830356261716</v>
      </c>
      <c r="N6" s="364">
        <f t="shared" si="0"/>
        <v>0.92136247820839479</v>
      </c>
      <c r="O6" s="364">
        <f t="shared" si="0"/>
        <v>0.9210268982329527</v>
      </c>
      <c r="P6" s="364">
        <f t="shared" ref="P6:U6" si="1">+P29/P28</f>
        <v>0.88540134519542457</v>
      </c>
      <c r="Q6" s="364">
        <f t="shared" si="1"/>
        <v>0.87885716165537209</v>
      </c>
      <c r="R6" s="364">
        <f t="shared" si="1"/>
        <v>0.89520856720300779</v>
      </c>
      <c r="S6" s="364">
        <f t="shared" si="1"/>
        <v>0.91155058756090568</v>
      </c>
      <c r="T6" s="364">
        <f t="shared" si="1"/>
        <v>0.90477552187589361</v>
      </c>
      <c r="U6" s="364">
        <f t="shared" si="1"/>
        <v>0.90129633841255397</v>
      </c>
      <c r="V6" s="364">
        <f t="shared" ref="V6:AA6" si="2">+V29/V28</f>
        <v>0.8995855796383907</v>
      </c>
      <c r="W6" s="364">
        <f t="shared" si="2"/>
        <v>0.86224206211352739</v>
      </c>
      <c r="X6" s="364">
        <f t="shared" si="2"/>
        <v>0.85475096220991609</v>
      </c>
      <c r="Y6" s="364">
        <f t="shared" si="2"/>
        <v>0.86290816326530617</v>
      </c>
      <c r="Z6" s="364">
        <f t="shared" si="2"/>
        <v>0.86372980438762725</v>
      </c>
      <c r="AA6" s="364">
        <f t="shared" si="2"/>
        <v>0.87936698417460435</v>
      </c>
      <c r="AB6" s="370">
        <f t="shared" ref="AB6" si="3">+AB29/AB28</f>
        <v>0.87354243489898487</v>
      </c>
    </row>
    <row r="7" spans="1:28" x14ac:dyDescent="0.2">
      <c r="A7" s="27" t="s">
        <v>5</v>
      </c>
      <c r="B7" s="356">
        <f>+B31/B28</f>
        <v>0.31004525085669099</v>
      </c>
      <c r="C7" s="356">
        <f t="shared" ref="C7:O7" si="4">+C31/C28</f>
        <v>0.44424798950550393</v>
      </c>
      <c r="D7" s="356">
        <f t="shared" si="4"/>
        <v>0.52639783402387497</v>
      </c>
      <c r="E7" s="356">
        <f t="shared" si="4"/>
        <v>0.50411661492779047</v>
      </c>
      <c r="F7" s="356">
        <f t="shared" si="4"/>
        <v>0.55458520786863763</v>
      </c>
      <c r="G7" s="357">
        <f t="shared" si="4"/>
        <v>0.56503482806321692</v>
      </c>
      <c r="H7" s="357">
        <f t="shared" si="4"/>
        <v>0.57205271112790479</v>
      </c>
      <c r="I7" s="357">
        <f t="shared" si="4"/>
        <v>0.60810035254570793</v>
      </c>
      <c r="J7" s="357">
        <f t="shared" si="4"/>
        <v>0.63220601778990193</v>
      </c>
      <c r="K7" s="357">
        <f t="shared" si="4"/>
        <v>0.65994212386441808</v>
      </c>
      <c r="L7" s="357">
        <f t="shared" si="4"/>
        <v>0.70328701165590068</v>
      </c>
      <c r="M7" s="358">
        <f t="shared" si="4"/>
        <v>0.74293151090496401</v>
      </c>
      <c r="N7" s="358">
        <f t="shared" si="4"/>
        <v>0.7520450583344509</v>
      </c>
      <c r="O7" s="358">
        <f t="shared" si="4"/>
        <v>0.7430413045574118</v>
      </c>
      <c r="P7" s="358">
        <f t="shared" ref="P7:U7" si="5">+P31/P28</f>
        <v>0.73190340868522141</v>
      </c>
      <c r="Q7" s="358">
        <f t="shared" si="5"/>
        <v>0.72149483518652546</v>
      </c>
      <c r="R7" s="358">
        <f t="shared" si="5"/>
        <v>0.73027921811799501</v>
      </c>
      <c r="S7" s="358">
        <f t="shared" si="5"/>
        <v>0.75047291487532242</v>
      </c>
      <c r="T7" s="358">
        <f t="shared" si="5"/>
        <v>0.76980268801830143</v>
      </c>
      <c r="U7" s="358">
        <f t="shared" si="5"/>
        <v>0.77283754074747935</v>
      </c>
      <c r="V7" s="358">
        <f t="shared" ref="V7:AA7" si="6">+V31/V28</f>
        <v>0.78422635420104891</v>
      </c>
      <c r="W7" s="358">
        <f t="shared" si="6"/>
        <v>0.77188563885221984</v>
      </c>
      <c r="X7" s="358">
        <f t="shared" si="6"/>
        <v>0.76539941861409289</v>
      </c>
      <c r="Y7" s="358">
        <f t="shared" si="6"/>
        <v>0.74624149659863948</v>
      </c>
      <c r="Z7" s="358">
        <f t="shared" si="6"/>
        <v>0.74981530851508049</v>
      </c>
      <c r="AA7" s="358">
        <f t="shared" si="6"/>
        <v>0.76771919297982449</v>
      </c>
      <c r="AB7" s="368">
        <f t="shared" ref="AB7" si="7">+AB31/AB28</f>
        <v>0.76752993436507821</v>
      </c>
    </row>
    <row r="8" spans="1:28" x14ac:dyDescent="0.2">
      <c r="A8" s="354" t="s">
        <v>6</v>
      </c>
      <c r="B8" s="359">
        <f>+B33/B28</f>
        <v>0.28323521658905193</v>
      </c>
      <c r="C8" s="359">
        <f t="shared" ref="C8:O8" si="8">+C33/C28</f>
        <v>0.4273085039639537</v>
      </c>
      <c r="D8" s="359">
        <f t="shared" si="8"/>
        <v>0.50946930850118277</v>
      </c>
      <c r="E8" s="359">
        <f t="shared" si="8"/>
        <v>0.48686732352544204</v>
      </c>
      <c r="F8" s="359">
        <f t="shared" si="8"/>
        <v>0.53919826597608156</v>
      </c>
      <c r="G8" s="360">
        <f t="shared" si="8"/>
        <v>0.55014873847735868</v>
      </c>
      <c r="H8" s="360">
        <f t="shared" si="8"/>
        <v>0.55393916493481954</v>
      </c>
      <c r="I8" s="360">
        <f t="shared" si="8"/>
        <v>0.58865763243889013</v>
      </c>
      <c r="J8" s="360">
        <f t="shared" si="8"/>
        <v>0.60956644400144555</v>
      </c>
      <c r="K8" s="360">
        <f t="shared" si="8"/>
        <v>0.63663749140159875</v>
      </c>
      <c r="L8" s="360">
        <f t="shared" si="8"/>
        <v>0.67544633280099153</v>
      </c>
      <c r="M8" s="361">
        <f t="shared" si="8"/>
        <v>0.71791424060001974</v>
      </c>
      <c r="N8" s="361">
        <f t="shared" si="8"/>
        <v>0.72188547673327075</v>
      </c>
      <c r="O8" s="361">
        <f t="shared" si="8"/>
        <v>0.7141460189788863</v>
      </c>
      <c r="P8" s="361">
        <f t="shared" ref="P8:U8" si="9">+P33/P28</f>
        <v>0.70322875462321677</v>
      </c>
      <c r="Q8" s="361">
        <f t="shared" si="9"/>
        <v>0.69121323771300747</v>
      </c>
      <c r="R8" s="361">
        <f t="shared" si="9"/>
        <v>0.69961333547157034</v>
      </c>
      <c r="S8" s="361">
        <f t="shared" si="9"/>
        <v>0.7232635903315181</v>
      </c>
      <c r="T8" s="361">
        <f t="shared" si="9"/>
        <v>0.73756553236107136</v>
      </c>
      <c r="U8" s="361">
        <f t="shared" si="9"/>
        <v>0.73946251231900539</v>
      </c>
      <c r="V8" s="361">
        <f t="shared" ref="V8:AA8" si="10">+V33/V28</f>
        <v>0.75365826823632964</v>
      </c>
      <c r="W8" s="361">
        <f t="shared" si="10"/>
        <v>0.74921837004099212</v>
      </c>
      <c r="X8" s="361">
        <f t="shared" si="10"/>
        <v>0.74477483475973172</v>
      </c>
      <c r="Y8" s="361">
        <f t="shared" si="10"/>
        <v>0.72573129251700685</v>
      </c>
      <c r="Z8" s="361">
        <f t="shared" si="10"/>
        <v>0.73205280570455789</v>
      </c>
      <c r="AA8" s="361">
        <f t="shared" si="10"/>
        <v>0.74863871596789922</v>
      </c>
      <c r="AB8" s="369">
        <f t="shared" ref="AB8" si="11">+AB33/AB28</f>
        <v>0.74873642097469995</v>
      </c>
    </row>
    <row r="9" spans="1:28" x14ac:dyDescent="0.2">
      <c r="A9" s="431" t="s">
        <v>187</v>
      </c>
      <c r="B9" s="432"/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3"/>
    </row>
    <row r="10" spans="1:28" x14ac:dyDescent="0.2">
      <c r="A10" s="355" t="s">
        <v>189</v>
      </c>
      <c r="B10" s="362">
        <f>+B36/B$28</f>
        <v>0.54495430981460324</v>
      </c>
      <c r="C10" s="362">
        <f t="shared" ref="C10:O10" si="12">+C36/C$28</f>
        <v>0.57999201505732045</v>
      </c>
      <c r="D10" s="362">
        <f t="shared" si="12"/>
        <v>0.67540441126198192</v>
      </c>
      <c r="E10" s="362">
        <f t="shared" si="12"/>
        <v>0.6100823322985558</v>
      </c>
      <c r="F10" s="362">
        <f t="shared" si="12"/>
        <v>0.65904250626945426</v>
      </c>
      <c r="G10" s="363">
        <f t="shared" si="12"/>
        <v>0.68616793369814044</v>
      </c>
      <c r="H10" s="363">
        <f t="shared" si="12"/>
        <v>0.68095834120536558</v>
      </c>
      <c r="I10" s="363">
        <f t="shared" si="12"/>
        <v>0.70690685063071712</v>
      </c>
      <c r="J10" s="363">
        <f t="shared" si="12"/>
        <v>0.72869816621783889</v>
      </c>
      <c r="K10" s="363">
        <f t="shared" si="12"/>
        <v>0.73175359946867813</v>
      </c>
      <c r="L10" s="363">
        <f t="shared" si="12"/>
        <v>0.77871665911853738</v>
      </c>
      <c r="M10" s="364">
        <f t="shared" si="12"/>
        <v>0.84184101450705617</v>
      </c>
      <c r="N10" s="364">
        <f t="shared" si="12"/>
        <v>0.874440123374011</v>
      </c>
      <c r="O10" s="364">
        <f t="shared" si="12"/>
        <v>0.87464018620794137</v>
      </c>
      <c r="P10" s="364">
        <f t="shared" ref="P10:U10" si="13">+P36/P$28</f>
        <v>0.84457423565196277</v>
      </c>
      <c r="Q10" s="364">
        <f t="shared" si="13"/>
        <v>0.83767024146325419</v>
      </c>
      <c r="R10" s="364">
        <f t="shared" si="13"/>
        <v>0.85365549437821853</v>
      </c>
      <c r="S10" s="364">
        <f t="shared" si="13"/>
        <v>0.86959014044138727</v>
      </c>
      <c r="T10" s="364">
        <f t="shared" si="13"/>
        <v>0.86721952149461445</v>
      </c>
      <c r="U10" s="364">
        <f t="shared" si="13"/>
        <v>0.86604503070275185</v>
      </c>
      <c r="V10" s="364">
        <f t="shared" ref="V10:AA10" si="14">+V36/V$28</f>
        <v>0.86560677742325887</v>
      </c>
      <c r="W10" s="364">
        <f t="shared" si="14"/>
        <v>0.82665184464670327</v>
      </c>
      <c r="X10" s="364">
        <f t="shared" si="14"/>
        <v>0.81900709680562545</v>
      </c>
      <c r="Y10" s="364">
        <f t="shared" si="14"/>
        <v>0.85158163265306119</v>
      </c>
      <c r="Z10" s="364">
        <f t="shared" si="14"/>
        <v>0.85226287219349239</v>
      </c>
      <c r="AA10" s="364">
        <f t="shared" si="14"/>
        <v>0.84678616965424136</v>
      </c>
      <c r="AB10" s="370">
        <f t="shared" ref="AB10" si="15">+AB36/AB$28</f>
        <v>0.84126599940202462</v>
      </c>
    </row>
    <row r="11" spans="1:28" x14ac:dyDescent="0.2">
      <c r="A11" s="27" t="s">
        <v>190</v>
      </c>
      <c r="B11" s="356">
        <f>B38/B$28</f>
        <v>0.27963272120200333</v>
      </c>
      <c r="C11" s="356">
        <f t="shared" ref="C11:O11" si="16">C38/C$28</f>
        <v>0.35287743112986941</v>
      </c>
      <c r="D11" s="356">
        <f t="shared" si="16"/>
        <v>0.41182261968248757</v>
      </c>
      <c r="E11" s="356">
        <f t="shared" si="16"/>
        <v>0.39241463085436629</v>
      </c>
      <c r="F11" s="356">
        <f t="shared" si="16"/>
        <v>0.44725467216110293</v>
      </c>
      <c r="G11" s="357">
        <f t="shared" si="16"/>
        <v>0.47457979849914922</v>
      </c>
      <c r="H11" s="357">
        <f t="shared" si="16"/>
        <v>0.48725911581333836</v>
      </c>
      <c r="I11" s="357">
        <f t="shared" si="16"/>
        <v>0.52749505147635833</v>
      </c>
      <c r="J11" s="357">
        <f t="shared" si="16"/>
        <v>0.55801536506604177</v>
      </c>
      <c r="K11" s="357">
        <f t="shared" si="16"/>
        <v>0.58636352854669227</v>
      </c>
      <c r="L11" s="357">
        <f t="shared" si="16"/>
        <v>0.6273925583390938</v>
      </c>
      <c r="M11" s="358">
        <f t="shared" si="16"/>
        <v>0.66285897562419815</v>
      </c>
      <c r="N11" s="358">
        <f t="shared" si="16"/>
        <v>0.67834249698270077</v>
      </c>
      <c r="O11" s="358">
        <f t="shared" si="16"/>
        <v>0.66676766702934975</v>
      </c>
      <c r="P11" s="358">
        <f t="shared" ref="P11:U11" si="17">P38/P$28</f>
        <v>0.6570465677524383</v>
      </c>
      <c r="Q11" s="358">
        <f t="shared" si="17"/>
        <v>0.64571682347522863</v>
      </c>
      <c r="R11" s="358">
        <f t="shared" si="17"/>
        <v>0.65813153721423356</v>
      </c>
      <c r="S11" s="358">
        <f t="shared" si="17"/>
        <v>0.6880290436610299</v>
      </c>
      <c r="T11" s="358">
        <f t="shared" si="17"/>
        <v>0.71274425698217525</v>
      </c>
      <c r="U11" s="358">
        <f t="shared" si="17"/>
        <v>0.71901296338412557</v>
      </c>
      <c r="V11" s="358">
        <f t="shared" ref="V11:AA11" si="18">V38/V$28</f>
        <v>0.73095683426852975</v>
      </c>
      <c r="W11" s="358">
        <f t="shared" si="18"/>
        <v>0.72002014868338771</v>
      </c>
      <c r="X11" s="358">
        <f t="shared" si="18"/>
        <v>0.70363934585965537</v>
      </c>
      <c r="Y11" s="358">
        <f t="shared" si="18"/>
        <v>0.70664965986394557</v>
      </c>
      <c r="Z11" s="358">
        <f t="shared" si="18"/>
        <v>0.70841229563485686</v>
      </c>
      <c r="AA11" s="358">
        <f t="shared" si="18"/>
        <v>0.70987774694367356</v>
      </c>
      <c r="AB11" s="368">
        <f t="shared" ref="AB11" si="19">AB38/AB$28</f>
        <v>0.70989649330125149</v>
      </c>
    </row>
    <row r="12" spans="1:28" x14ac:dyDescent="0.2">
      <c r="A12" s="354" t="s">
        <v>191</v>
      </c>
      <c r="B12" s="359">
        <f>+B40/B$28</f>
        <v>0.26419031719532554</v>
      </c>
      <c r="C12" s="359">
        <f t="shared" ref="C12:O12" si="20">+C40/C$28</f>
        <v>0.34246848799406832</v>
      </c>
      <c r="D12" s="359">
        <f t="shared" si="20"/>
        <v>0.4007329313150374</v>
      </c>
      <c r="E12" s="359">
        <f t="shared" si="20"/>
        <v>0.3799838034822513</v>
      </c>
      <c r="F12" s="359">
        <f t="shared" si="20"/>
        <v>0.43550968457399214</v>
      </c>
      <c r="G12" s="360">
        <f t="shared" si="20"/>
        <v>0.46308470136006952</v>
      </c>
      <c r="H12" s="360">
        <f t="shared" si="20"/>
        <v>0.47286510485546951</v>
      </c>
      <c r="I12" s="360">
        <f t="shared" si="20"/>
        <v>0.51121470150739645</v>
      </c>
      <c r="J12" s="360">
        <f t="shared" si="20"/>
        <v>0.53979412210447775</v>
      </c>
      <c r="K12" s="360">
        <f t="shared" si="20"/>
        <v>0.5665812756469556</v>
      </c>
      <c r="L12" s="360">
        <f t="shared" si="20"/>
        <v>0.60191166305151</v>
      </c>
      <c r="M12" s="361">
        <f t="shared" si="20"/>
        <v>0.64007450902990226</v>
      </c>
      <c r="N12" s="361">
        <f t="shared" si="20"/>
        <v>0.65038219122971708</v>
      </c>
      <c r="O12" s="361">
        <f t="shared" si="20"/>
        <v>0.637652017023152</v>
      </c>
      <c r="P12" s="361">
        <f t="shared" ref="P12:U12" si="21">+P40/P$28</f>
        <v>0.62875747925800052</v>
      </c>
      <c r="Q12" s="361">
        <f t="shared" si="21"/>
        <v>0.61510625699059152</v>
      </c>
      <c r="R12" s="361">
        <f t="shared" si="21"/>
        <v>0.62778639012134496</v>
      </c>
      <c r="S12" s="361">
        <f t="shared" si="21"/>
        <v>0.65665424668004202</v>
      </c>
      <c r="T12" s="361">
        <f t="shared" si="21"/>
        <v>0.68022114193117911</v>
      </c>
      <c r="U12" s="361">
        <f t="shared" si="21"/>
        <v>0.68601698127511179</v>
      </c>
      <c r="V12" s="361">
        <f t="shared" ref="V12:AA12" si="22">+V40/V$28</f>
        <v>0.69974694685884031</v>
      </c>
      <c r="W12" s="361">
        <f t="shared" si="22"/>
        <v>0.69665809768637532</v>
      </c>
      <c r="X12" s="361">
        <f t="shared" si="22"/>
        <v>0.68256004677070981</v>
      </c>
      <c r="Y12" s="361">
        <f t="shared" si="22"/>
        <v>0.68602040816326526</v>
      </c>
      <c r="Z12" s="361">
        <f t="shared" si="22"/>
        <v>0.68976648572254518</v>
      </c>
      <c r="AA12" s="361">
        <f t="shared" si="22"/>
        <v>0.69106727668191703</v>
      </c>
      <c r="AB12" s="369">
        <f t="shared" ref="AB12" si="23">+AB40/AB$28</f>
        <v>0.69134501758332501</v>
      </c>
    </row>
    <row r="13" spans="1:28" x14ac:dyDescent="0.2">
      <c r="A13" s="431" t="s">
        <v>188</v>
      </c>
      <c r="B13" s="432"/>
      <c r="C13" s="432"/>
      <c r="D13" s="432"/>
      <c r="E13" s="432"/>
      <c r="F13" s="432"/>
      <c r="G13" s="432"/>
      <c r="H13" s="432"/>
      <c r="I13" s="432"/>
      <c r="J13" s="432"/>
      <c r="K13" s="432"/>
      <c r="L13" s="432"/>
      <c r="M13" s="432"/>
      <c r="N13" s="432"/>
      <c r="O13" s="432"/>
      <c r="P13" s="432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  <c r="AB13" s="433"/>
    </row>
    <row r="14" spans="1:28" x14ac:dyDescent="0.2">
      <c r="A14" s="355" t="s">
        <v>192</v>
      </c>
      <c r="B14" s="362">
        <f>+B43/B$28</f>
        <v>0.20262938230383973</v>
      </c>
      <c r="C14" s="362">
        <f t="shared" ref="C14:O14" si="24">+C43/C$28</f>
        <v>0.17047852620772258</v>
      </c>
      <c r="D14" s="362">
        <f t="shared" si="24"/>
        <v>0.20296454308022591</v>
      </c>
      <c r="E14" s="362">
        <f t="shared" si="24"/>
        <v>0.20461600755837495</v>
      </c>
      <c r="F14" s="362">
        <f t="shared" si="24"/>
        <v>0.20974632339042001</v>
      </c>
      <c r="G14" s="363">
        <f t="shared" si="24"/>
        <v>0.17161849498696244</v>
      </c>
      <c r="H14" s="363">
        <f t="shared" si="24"/>
        <v>0.1547208577366333</v>
      </c>
      <c r="I14" s="363">
        <f t="shared" si="24"/>
        <v>0.1300905374857986</v>
      </c>
      <c r="J14" s="363">
        <f t="shared" si="24"/>
        <v>0.11683512281560755</v>
      </c>
      <c r="K14" s="363">
        <f t="shared" si="24"/>
        <v>0.12102991057662658</v>
      </c>
      <c r="L14" s="363">
        <f t="shared" si="24"/>
        <v>0.12369794770338235</v>
      </c>
      <c r="M14" s="364">
        <f t="shared" si="24"/>
        <v>0.1281950064146847</v>
      </c>
      <c r="N14" s="364">
        <f t="shared" si="24"/>
        <v>0.11978007241518036</v>
      </c>
      <c r="O14" s="364">
        <f t="shared" si="24"/>
        <v>0.13173660941782472</v>
      </c>
      <c r="P14" s="364">
        <f t="shared" ref="P14:U14" si="25">+P43/P$28</f>
        <v>0.11509846202179159</v>
      </c>
      <c r="Q14" s="364">
        <f t="shared" si="25"/>
        <v>0.11798473583788407</v>
      </c>
      <c r="R14" s="364">
        <f t="shared" si="25"/>
        <v>0.11293455212843677</v>
      </c>
      <c r="S14" s="364">
        <f t="shared" si="25"/>
        <v>0.10772905321486577</v>
      </c>
      <c r="T14" s="364">
        <f t="shared" si="25"/>
        <v>9.4595367457820989E-2</v>
      </c>
      <c r="U14" s="364">
        <f t="shared" si="25"/>
        <v>8.7768175271018115E-2</v>
      </c>
      <c r="V14" s="364">
        <f t="shared" ref="V14:AA14" si="26">+V43/V$28</f>
        <v>8.790846077676312E-2</v>
      </c>
      <c r="W14" s="364">
        <f t="shared" si="26"/>
        <v>8.6621969012714517E-2</v>
      </c>
      <c r="X14" s="364">
        <f t="shared" si="26"/>
        <v>9.7893694074086102E-2</v>
      </c>
      <c r="Y14" s="364">
        <f t="shared" si="26"/>
        <v>9.4268707482993194E-2</v>
      </c>
      <c r="Z14" s="364">
        <f t="shared" si="26"/>
        <v>9.7420743262775833E-2</v>
      </c>
      <c r="AA14" s="364">
        <f t="shared" si="26"/>
        <v>9.6347408685217129E-2</v>
      </c>
      <c r="AB14" s="370">
        <f t="shared" ref="AB14" si="27">+AB43/AB$28</f>
        <v>0.10313652348477298</v>
      </c>
    </row>
    <row r="15" spans="1:28" x14ac:dyDescent="0.2">
      <c r="A15" s="27" t="s">
        <v>193</v>
      </c>
      <c r="B15" s="356">
        <f>+B45/B$28</f>
        <v>0.12020033388981637</v>
      </c>
      <c r="C15" s="356">
        <f t="shared" ref="C15:O15" si="28">+C45/C$28</f>
        <v>0.10642787885701249</v>
      </c>
      <c r="D15" s="356">
        <f t="shared" si="28"/>
        <v>0.12251986161819201</v>
      </c>
      <c r="E15" s="356">
        <f t="shared" si="28"/>
        <v>0.13366176272101499</v>
      </c>
      <c r="F15" s="356">
        <f t="shared" si="28"/>
        <v>0.1278716620669666</v>
      </c>
      <c r="G15" s="357">
        <f t="shared" si="28"/>
        <v>0.10848727459693709</v>
      </c>
      <c r="H15" s="357">
        <f t="shared" si="28"/>
        <v>0.10235216323446061</v>
      </c>
      <c r="I15" s="357">
        <f t="shared" si="28"/>
        <v>9.635858934866888E-2</v>
      </c>
      <c r="J15" s="357">
        <f t="shared" si="28"/>
        <v>9.1840660301472393E-2</v>
      </c>
      <c r="K15" s="357">
        <f t="shared" si="28"/>
        <v>9.0680518987642025E-2</v>
      </c>
      <c r="L15" s="357">
        <f t="shared" si="28"/>
        <v>9.5714251662574787E-2</v>
      </c>
      <c r="M15" s="358">
        <f t="shared" si="28"/>
        <v>9.8551761571104318E-2</v>
      </c>
      <c r="N15" s="358">
        <f t="shared" si="28"/>
        <v>9.2369585624245673E-2</v>
      </c>
      <c r="O15" s="358">
        <f t="shared" si="28"/>
        <v>9.561061605630311E-2</v>
      </c>
      <c r="P15" s="358">
        <f t="shared" ref="P15:U15" si="29">+P45/P$28</f>
        <v>9.3249746526339841E-2</v>
      </c>
      <c r="Q15" s="358">
        <f t="shared" si="29"/>
        <v>9.523652871899467E-2</v>
      </c>
      <c r="R15" s="358">
        <f t="shared" si="29"/>
        <v>9.1124534487981329E-2</v>
      </c>
      <c r="S15" s="358">
        <f t="shared" si="29"/>
        <v>7.327792108531575E-2</v>
      </c>
      <c r="T15" s="358">
        <f t="shared" si="29"/>
        <v>7.6065198741778667E-2</v>
      </c>
      <c r="U15" s="358">
        <f t="shared" si="29"/>
        <v>7.0616329315442344E-2</v>
      </c>
      <c r="V15" s="358">
        <f t="shared" ref="V15:AA15" si="30">+V45/V$28</f>
        <v>7.153335533795431E-2</v>
      </c>
      <c r="W15" s="358">
        <f t="shared" si="30"/>
        <v>6.9026610157715551E-2</v>
      </c>
      <c r="X15" s="358">
        <f t="shared" si="30"/>
        <v>8.0663234649300877E-2</v>
      </c>
      <c r="Y15" s="358">
        <f t="shared" si="30"/>
        <v>7.3928571428571427E-2</v>
      </c>
      <c r="Z15" s="358">
        <f t="shared" si="30"/>
        <v>7.5691388558764006E-2</v>
      </c>
      <c r="AA15" s="358">
        <f t="shared" si="30"/>
        <v>7.6006900172504319E-2</v>
      </c>
      <c r="AB15" s="368">
        <f t="shared" ref="AB15" si="31">+AB45/AB$28</f>
        <v>8.008599456127112E-2</v>
      </c>
    </row>
    <row r="16" spans="1:28" ht="13.5" thickBot="1" x14ac:dyDescent="0.25">
      <c r="A16" s="29" t="s">
        <v>194</v>
      </c>
      <c r="B16" s="371">
        <f>+B47/B$28</f>
        <v>0.10381337316580265</v>
      </c>
      <c r="C16" s="371">
        <f t="shared" ref="C16:O16" si="32">+C47/C$28</f>
        <v>8.7634745907716874E-2</v>
      </c>
      <c r="D16" s="371">
        <f t="shared" si="32"/>
        <v>0.11197713691868018</v>
      </c>
      <c r="E16" s="371">
        <f t="shared" si="32"/>
        <v>0.11113510595222027</v>
      </c>
      <c r="F16" s="371">
        <f t="shared" si="32"/>
        <v>0.10748175872367774</v>
      </c>
      <c r="G16" s="372">
        <f t="shared" si="32"/>
        <v>9.0185708864323574E-2</v>
      </c>
      <c r="H16" s="372">
        <f t="shared" si="32"/>
        <v>8.4167768751180802E-2</v>
      </c>
      <c r="I16" s="372">
        <f t="shared" si="32"/>
        <v>8.0464751285444905E-2</v>
      </c>
      <c r="J16" s="372">
        <f t="shared" si="32"/>
        <v>7.3491180825143679E-2</v>
      </c>
      <c r="K16" s="372">
        <f t="shared" si="32"/>
        <v>7.4302047012500302E-2</v>
      </c>
      <c r="L16" s="372">
        <f t="shared" si="32"/>
        <v>7.7706004338187973E-2</v>
      </c>
      <c r="M16" s="373">
        <f t="shared" si="32"/>
        <v>8.2786440343432355E-2</v>
      </c>
      <c r="N16" s="373">
        <f t="shared" si="32"/>
        <v>7.5861606544186666E-2</v>
      </c>
      <c r="O16" s="373">
        <f t="shared" si="32"/>
        <v>8.1534838238737306E-2</v>
      </c>
      <c r="P16" s="373">
        <f t="shared" ref="P16:U16" si="33">+P47/P$28</f>
        <v>7.9198023619461058E-2</v>
      </c>
      <c r="Q16" s="373">
        <f t="shared" si="33"/>
        <v>8.1962629120336861E-2</v>
      </c>
      <c r="R16" s="373">
        <f t="shared" si="33"/>
        <v>7.7190356551023687E-2</v>
      </c>
      <c r="S16" s="373">
        <f t="shared" si="33"/>
        <v>7.327792108531575E-2</v>
      </c>
      <c r="T16" s="373">
        <f t="shared" si="33"/>
        <v>6.4016776284434279E-2</v>
      </c>
      <c r="U16" s="373">
        <f t="shared" si="33"/>
        <v>5.9529224471230387E-2</v>
      </c>
      <c r="V16" s="373">
        <f t="shared" ref="V16:AA16" si="34">+V47/V$28</f>
        <v>6.0402684563758392E-2</v>
      </c>
      <c r="W16" s="373">
        <f t="shared" si="34"/>
        <v>5.8622246925588831E-2</v>
      </c>
      <c r="X16" s="373">
        <f t="shared" si="34"/>
        <v>6.8499602124169737E-2</v>
      </c>
      <c r="Y16" s="373">
        <f t="shared" si="34"/>
        <v>6.0323129251700677E-2</v>
      </c>
      <c r="Z16" s="373">
        <f t="shared" si="34"/>
        <v>6.3565991070568206E-2</v>
      </c>
      <c r="AA16" s="373">
        <f t="shared" si="34"/>
        <v>6.3271581789544742E-2</v>
      </c>
      <c r="AB16" s="374">
        <f t="shared" ref="AB16" si="35">+AB47/AB$28</f>
        <v>6.2901319817190368E-2</v>
      </c>
    </row>
    <row r="17" spans="1:33" ht="13.5" thickTop="1" x14ac:dyDescent="0.2"/>
    <row r="18" spans="1:33" ht="12.75" customHeight="1" x14ac:dyDescent="0.2">
      <c r="A18" s="365" t="s">
        <v>195</v>
      </c>
    </row>
    <row r="19" spans="1:33" x14ac:dyDescent="0.2">
      <c r="A19" s="365" t="s">
        <v>240</v>
      </c>
    </row>
    <row r="20" spans="1:33" ht="151.5" customHeight="1" x14ac:dyDescent="0.2"/>
    <row r="25" spans="1:33" ht="111.75" customHeight="1" x14ac:dyDescent="0.2">
      <c r="A25" s="377"/>
      <c r="B25" s="377"/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</row>
    <row r="26" spans="1:33" x14ac:dyDescent="0.2">
      <c r="A26" s="377"/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7"/>
      <c r="AF26" s="377"/>
      <c r="AG26" s="377"/>
    </row>
    <row r="27" spans="1:33" s="375" customFormat="1" x14ac:dyDescent="0.2">
      <c r="A27" s="375" t="s">
        <v>184</v>
      </c>
      <c r="Q27" s="377"/>
      <c r="R27" s="377"/>
      <c r="S27" s="377"/>
      <c r="T27" s="377"/>
      <c r="U27" s="377"/>
      <c r="V27" s="377"/>
      <c r="W27" s="377"/>
      <c r="X27" s="377"/>
      <c r="Y27" s="377"/>
      <c r="Z27" s="377"/>
      <c r="AA27" s="377"/>
      <c r="AB27" s="377"/>
      <c r="AC27" s="377"/>
      <c r="AD27" s="377"/>
      <c r="AE27" s="377"/>
      <c r="AF27" s="377"/>
      <c r="AG27" s="377"/>
    </row>
    <row r="28" spans="1:33" s="375" customFormat="1" x14ac:dyDescent="0.2">
      <c r="A28" s="375" t="s">
        <v>183</v>
      </c>
      <c r="B28" s="375">
        <f>+vše_terc!D19*1000</f>
        <v>91048</v>
      </c>
      <c r="C28" s="375">
        <f>+vše_terc!E19*1000</f>
        <v>35066</v>
      </c>
      <c r="D28" s="375">
        <f>+vše_terc!F19*1000</f>
        <v>73131</v>
      </c>
      <c r="E28" s="375">
        <f>+vše_terc!G19*1000</f>
        <v>74090</v>
      </c>
      <c r="F28" s="375">
        <f>+vše_terc!H19*1000</f>
        <v>79353</v>
      </c>
      <c r="G28" s="375">
        <f>+vše_terc!I19*1000</f>
        <v>81687</v>
      </c>
      <c r="H28" s="375">
        <f>+vše_terc!J19*1000</f>
        <v>84688</v>
      </c>
      <c r="I28" s="375">
        <f>+vše_terc!K19*1000</f>
        <v>85379</v>
      </c>
      <c r="J28" s="375">
        <f>+vše_terc!L19*1000</f>
        <v>85779</v>
      </c>
      <c r="K28" s="375">
        <f>+vše_terc!M19*1000</f>
        <v>84318</v>
      </c>
      <c r="L28" s="375">
        <f>+vše_terc!N19*1000</f>
        <v>83906</v>
      </c>
      <c r="M28" s="375">
        <f>+vše_terc!O19*1000</f>
        <v>81064</v>
      </c>
      <c r="N28" s="375">
        <f>+vše_terc!P19*1000</f>
        <v>74570</v>
      </c>
      <c r="O28" s="375">
        <f>+vše_terc!Q19*1000</f>
        <v>72607</v>
      </c>
      <c r="P28" s="375">
        <f>+vše_terc!R19*1000</f>
        <v>70027</v>
      </c>
      <c r="Q28" s="375">
        <f>+vše_terc!S19*1000</f>
        <v>60796</v>
      </c>
      <c r="R28" s="375">
        <f>+vše_terc!T19*1000</f>
        <v>56121</v>
      </c>
      <c r="S28" s="375">
        <f>+vše_terc!U19*1000</f>
        <v>52335</v>
      </c>
      <c r="T28" s="375">
        <f>+vše_terc!V19*1000</f>
        <v>52455</v>
      </c>
      <c r="U28" s="375">
        <f>+vše_terc!W19*1000</f>
        <v>52764</v>
      </c>
      <c r="V28" s="375">
        <f>+vše_terc!X19*1000</f>
        <v>54534</v>
      </c>
      <c r="W28" s="375">
        <f>+vše_terc!Y19*1000</f>
        <v>57572</v>
      </c>
      <c r="X28" s="375">
        <f>+vše_terc!Z19*1000</f>
        <v>61577</v>
      </c>
      <c r="Y28" s="375">
        <f>+vše_terc!AA19*1000</f>
        <v>58800</v>
      </c>
      <c r="Z28" s="375">
        <f>+vše_terc!AB19*1000</f>
        <v>62266</v>
      </c>
      <c r="AA28" s="375">
        <f>+vše_terc!AC19*1000</f>
        <v>66665</v>
      </c>
      <c r="AB28" s="375">
        <f>+vše_terc!AD19*1000</f>
        <v>70237</v>
      </c>
      <c r="AC28" s="377"/>
      <c r="AD28" s="377"/>
      <c r="AE28" s="377"/>
      <c r="AF28" s="377"/>
      <c r="AG28" s="377"/>
    </row>
    <row r="29" spans="1:33" s="375" customFormat="1" x14ac:dyDescent="0.2">
      <c r="A29" s="375" t="s">
        <v>15</v>
      </c>
      <c r="B29" s="376">
        <f>+'1999 - 2025'!D20</f>
        <v>57212</v>
      </c>
      <c r="C29" s="376">
        <f>+'1999 - 2025'!I20</f>
        <v>22971</v>
      </c>
      <c r="D29" s="376">
        <f>+'1999 - 2025'!D60</f>
        <v>55025</v>
      </c>
      <c r="E29" s="376">
        <f>+'1999 - 2025'!I60</f>
        <v>51788</v>
      </c>
      <c r="F29" s="376">
        <f>+'1999 - 2025'!D100</f>
        <v>59448</v>
      </c>
      <c r="G29" s="376">
        <f>+'1999 - 2025'!I100</f>
        <v>61599</v>
      </c>
      <c r="H29" s="376">
        <f>+'1999 - 2025'!D140</f>
        <v>63200</v>
      </c>
      <c r="I29" s="376">
        <f>+'1999 - 2025'!I140</f>
        <v>63359</v>
      </c>
      <c r="J29" s="376">
        <f>+'1999 - 2025'!D180</f>
        <v>66828</v>
      </c>
      <c r="K29" s="376">
        <f>+'1999 - 2025'!I180</f>
        <v>66920</v>
      </c>
      <c r="L29" s="376">
        <f>+'1999 - 2025'!D220</f>
        <v>70129</v>
      </c>
      <c r="M29" s="376">
        <f>+'1999 - 2025'!I220</f>
        <v>72587</v>
      </c>
      <c r="N29" s="376">
        <f>+'1999 - 2025'!D260</f>
        <v>68706</v>
      </c>
      <c r="O29" s="376">
        <f>+'1999 - 2025'!I260</f>
        <v>66873</v>
      </c>
      <c r="P29" s="376">
        <f>+'1999 - 2025'!D300</f>
        <v>62002</v>
      </c>
      <c r="Q29" s="376">
        <f>+'1999 - 2025'!I300</f>
        <v>53431</v>
      </c>
      <c r="R29" s="376">
        <f>+'1999 - 2025'!D340</f>
        <v>50240</v>
      </c>
      <c r="S29" s="376">
        <f>+'1999 - 2025'!I340</f>
        <v>47706</v>
      </c>
      <c r="T29" s="376">
        <f>+'1999 - 2025'!D380</f>
        <v>47460</v>
      </c>
      <c r="U29" s="376">
        <f>+'1999 - 2025'!I380</f>
        <v>47556</v>
      </c>
      <c r="V29" s="376">
        <f>+'1999 - 2025'!D420</f>
        <v>49058</v>
      </c>
      <c r="W29" s="376">
        <f>+'1999 - 2025'!I420</f>
        <v>49641</v>
      </c>
      <c r="X29" s="376">
        <f>+'1999 - 2025'!D460</f>
        <v>52633</v>
      </c>
      <c r="Y29" s="376">
        <f>+'1999 - 2025'!I460</f>
        <v>50739</v>
      </c>
      <c r="Z29" s="376">
        <f>+'1999 - 2025'!D500</f>
        <v>53781</v>
      </c>
      <c r="AA29" s="376">
        <f>+'1999 - 2025'!I500</f>
        <v>58623</v>
      </c>
      <c r="AB29" s="376">
        <f>+'1999 - 2025'!D540</f>
        <v>61355</v>
      </c>
      <c r="AC29" s="377"/>
      <c r="AD29" s="377"/>
      <c r="AE29" s="377"/>
      <c r="AF29" s="377"/>
      <c r="AG29" s="377"/>
    </row>
    <row r="30" spans="1:33" s="375" customFormat="1" x14ac:dyDescent="0.2">
      <c r="B30" s="376"/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376"/>
      <c r="R30" s="376"/>
      <c r="S30" s="376"/>
      <c r="T30" s="376"/>
      <c r="U30" s="376"/>
      <c r="V30" s="376"/>
      <c r="W30" s="376"/>
      <c r="X30" s="376"/>
      <c r="AC30" s="377"/>
      <c r="AD30" s="377"/>
      <c r="AE30" s="377"/>
      <c r="AF30" s="377"/>
      <c r="AG30" s="377"/>
    </row>
    <row r="31" spans="1:33" s="375" customFormat="1" x14ac:dyDescent="0.2">
      <c r="A31" s="375" t="s">
        <v>5</v>
      </c>
      <c r="B31" s="376">
        <f>+'1999 - 2025'!D22</f>
        <v>28229</v>
      </c>
      <c r="C31" s="376">
        <f>+'1999 - 2025'!I22</f>
        <v>15578</v>
      </c>
      <c r="D31" s="376">
        <f>+'1999 - 2025'!D62</f>
        <v>38496</v>
      </c>
      <c r="E31" s="376">
        <f>+'1999 - 2025'!I62</f>
        <v>37350</v>
      </c>
      <c r="F31" s="376">
        <f>+'1999 - 2025'!D102</f>
        <v>44008</v>
      </c>
      <c r="G31" s="376">
        <f>+'1999 - 2025'!I102</f>
        <v>46156</v>
      </c>
      <c r="H31" s="376">
        <f>+'1999 - 2025'!D142</f>
        <v>48446</v>
      </c>
      <c r="I31" s="376">
        <f>+'1999 - 2025'!I142</f>
        <v>51919</v>
      </c>
      <c r="J31" s="376">
        <f>+'1999 - 2025'!D182</f>
        <v>54230</v>
      </c>
      <c r="K31" s="376">
        <f>+'1999 - 2025'!I182</f>
        <v>55645</v>
      </c>
      <c r="L31" s="376">
        <f>+'1999 - 2025'!D222</f>
        <v>59010</v>
      </c>
      <c r="M31" s="376">
        <f>+'1999 - 2025'!I222</f>
        <v>60225</v>
      </c>
      <c r="N31" s="376">
        <f>+'1999 - 2025'!D262</f>
        <v>56080</v>
      </c>
      <c r="O31" s="376">
        <f>+'1999 - 2025'!I262</f>
        <v>53950</v>
      </c>
      <c r="P31" s="376">
        <f>+'1999 - 2025'!D302</f>
        <v>51253</v>
      </c>
      <c r="Q31" s="376">
        <f>+'1999 - 2025'!I302</f>
        <v>43864</v>
      </c>
      <c r="R31" s="376">
        <f>+'1999 - 2025'!D342</f>
        <v>40984</v>
      </c>
      <c r="S31" s="376">
        <f>+'1999 - 2025'!I342</f>
        <v>39276</v>
      </c>
      <c r="T31" s="376">
        <f>+'1999 - 2025'!D382</f>
        <v>40380</v>
      </c>
      <c r="U31" s="376">
        <f>+'1999 - 2025'!I382</f>
        <v>40778</v>
      </c>
      <c r="V31" s="376">
        <f>+'1999 - 2025'!D422</f>
        <v>42767</v>
      </c>
      <c r="W31" s="376">
        <f>+'1999 - 2025'!I422</f>
        <v>44439</v>
      </c>
      <c r="X31" s="376">
        <f>+'1999 - 2025'!D462</f>
        <v>47131</v>
      </c>
      <c r="Y31" s="376">
        <f>+'1999 - 2025'!I462</f>
        <v>43879</v>
      </c>
      <c r="Z31" s="376">
        <f>+'1999 - 2025'!D502</f>
        <v>46688</v>
      </c>
      <c r="AA31" s="376">
        <f>+'1999 - 2025'!I502</f>
        <v>51180</v>
      </c>
      <c r="AB31" s="376">
        <f>+'1999 - 2025'!D542</f>
        <v>53909</v>
      </c>
      <c r="AC31" s="377"/>
      <c r="AD31" s="377"/>
      <c r="AE31" s="377"/>
      <c r="AF31" s="377"/>
      <c r="AG31" s="377"/>
    </row>
    <row r="32" spans="1:33" s="375" customFormat="1" x14ac:dyDescent="0.2">
      <c r="B32" s="376"/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  <c r="R32" s="376"/>
      <c r="S32" s="376"/>
      <c r="T32" s="376"/>
      <c r="U32" s="376"/>
      <c r="V32" s="376"/>
      <c r="W32" s="376"/>
      <c r="X32" s="376"/>
      <c r="AC32" s="377"/>
      <c r="AD32" s="377"/>
      <c r="AE32" s="377"/>
      <c r="AF32" s="377"/>
      <c r="AG32" s="377"/>
    </row>
    <row r="33" spans="1:33" s="375" customFormat="1" x14ac:dyDescent="0.2">
      <c r="A33" s="375" t="s">
        <v>6</v>
      </c>
      <c r="B33" s="376">
        <f>+'1999 - 2025'!D24</f>
        <v>25788</v>
      </c>
      <c r="C33" s="376">
        <f>+'1999 - 2025'!I24</f>
        <v>14984</v>
      </c>
      <c r="D33" s="376">
        <f>+'1999 - 2025'!D64</f>
        <v>37258</v>
      </c>
      <c r="E33" s="376">
        <f>+'1999 - 2025'!I64</f>
        <v>36072</v>
      </c>
      <c r="F33" s="376">
        <f>+'1999 - 2025'!D104</f>
        <v>42787</v>
      </c>
      <c r="G33" s="376">
        <f>+'1999 - 2025'!I104</f>
        <v>44940</v>
      </c>
      <c r="H33" s="376">
        <f>+'1999 - 2025'!D144</f>
        <v>46912</v>
      </c>
      <c r="I33" s="376">
        <f>+'1999 - 2025'!I144</f>
        <v>50259</v>
      </c>
      <c r="J33" s="376">
        <f>+'1999 - 2025'!D184</f>
        <v>52288</v>
      </c>
      <c r="K33" s="376">
        <f>+'1999 - 2025'!I184</f>
        <v>53680</v>
      </c>
      <c r="L33" s="376">
        <f>+'1999 - 2025'!D224</f>
        <v>56674</v>
      </c>
      <c r="M33" s="376">
        <f>+'1999 - 2025'!I224</f>
        <v>58197</v>
      </c>
      <c r="N33" s="376">
        <f>+'1999 - 2025'!D264</f>
        <v>53831</v>
      </c>
      <c r="O33" s="376">
        <f>+'1999 - 2025'!I264</f>
        <v>51852</v>
      </c>
      <c r="P33" s="376">
        <f>+'1999 - 2025'!D304</f>
        <v>49245</v>
      </c>
      <c r="Q33" s="376">
        <f>+'1999 - 2025'!I304</f>
        <v>42023</v>
      </c>
      <c r="R33" s="376">
        <f>+'1999 - 2025'!D344</f>
        <v>39263</v>
      </c>
      <c r="S33" s="376">
        <f>+'1999 - 2025'!I344</f>
        <v>37852</v>
      </c>
      <c r="T33" s="376">
        <f>+'1999 - 2025'!D384</f>
        <v>38689</v>
      </c>
      <c r="U33" s="376">
        <f>+'1999 - 2025'!I384</f>
        <v>39017</v>
      </c>
      <c r="V33" s="376">
        <f>+'1999 - 2025'!D424</f>
        <v>41100</v>
      </c>
      <c r="W33" s="376">
        <f>+'1999 - 2025'!I424</f>
        <v>43134</v>
      </c>
      <c r="X33" s="376">
        <f>+'1999 - 2025'!D464</f>
        <v>45861</v>
      </c>
      <c r="Y33" s="376">
        <f>+'1999 - 2025'!I464</f>
        <v>42673</v>
      </c>
      <c r="Z33" s="376">
        <f>+'1999 - 2025'!D504</f>
        <v>45582</v>
      </c>
      <c r="AA33" s="376">
        <f>+'1999 - 2025'!I504</f>
        <v>49908</v>
      </c>
      <c r="AB33" s="376">
        <f>+'1999 - 2025'!D544</f>
        <v>52589</v>
      </c>
      <c r="AC33" s="377"/>
      <c r="AD33" s="377"/>
      <c r="AE33" s="377"/>
      <c r="AF33" s="377"/>
      <c r="AG33" s="377"/>
    </row>
    <row r="34" spans="1:33" s="375" customFormat="1" x14ac:dyDescent="0.2">
      <c r="AC34" s="377"/>
      <c r="AD34" s="377"/>
      <c r="AE34" s="377"/>
      <c r="AF34" s="377"/>
      <c r="AG34" s="377"/>
    </row>
    <row r="35" spans="1:33" s="375" customFormat="1" x14ac:dyDescent="0.2">
      <c r="A35" s="375" t="s">
        <v>185</v>
      </c>
      <c r="AC35" s="377"/>
      <c r="AD35" s="377"/>
      <c r="AE35" s="377"/>
      <c r="AF35" s="377"/>
      <c r="AG35" s="377"/>
    </row>
    <row r="36" spans="1:33" s="375" customFormat="1" x14ac:dyDescent="0.2">
      <c r="A36" s="375" t="s">
        <v>15</v>
      </c>
      <c r="B36" s="376">
        <f>+'1999 - 2025'!B20</f>
        <v>49617</v>
      </c>
      <c r="C36" s="376">
        <f>+'1999 - 2025'!G20</f>
        <v>20338</v>
      </c>
      <c r="D36" s="376">
        <f>+'1999 - 2025'!B60</f>
        <v>49393</v>
      </c>
      <c r="E36" s="376">
        <f>+'1999 - 2025'!G60</f>
        <v>45201</v>
      </c>
      <c r="F36" s="376">
        <f>+'1999 - 2025'!B100</f>
        <v>52297</v>
      </c>
      <c r="G36" s="376">
        <f>+'1999 - 2025'!G100</f>
        <v>56051</v>
      </c>
      <c r="H36" s="376">
        <f>+'1999 - 2025'!B140</f>
        <v>57669</v>
      </c>
      <c r="I36" s="376">
        <f>+'1999 - 2025'!G140</f>
        <v>60355</v>
      </c>
      <c r="J36" s="376">
        <f>+'1999 - 2025'!B180</f>
        <v>62507</v>
      </c>
      <c r="K36" s="376">
        <f>+'1999 - 2025'!G180</f>
        <v>61700</v>
      </c>
      <c r="L36" s="376">
        <f>+'1999 - 2025'!B220</f>
        <v>65339</v>
      </c>
      <c r="M36" s="376">
        <f>+'1999 - 2025'!G220</f>
        <v>68243</v>
      </c>
      <c r="N36" s="376">
        <f>+'1999 - 2025'!B260</f>
        <v>65207</v>
      </c>
      <c r="O36" s="376">
        <f>+'1999 - 2025'!G260</f>
        <v>63505</v>
      </c>
      <c r="P36" s="376">
        <f>+'1999 - 2025'!B300</f>
        <v>59143</v>
      </c>
      <c r="Q36" s="376">
        <f>+'1999 - 2025'!G300</f>
        <v>50927</v>
      </c>
      <c r="R36" s="376">
        <f>+'1999 - 2025'!B340</f>
        <v>47908</v>
      </c>
      <c r="S36" s="376">
        <f>+'1999 - 2025'!G340</f>
        <v>45510</v>
      </c>
      <c r="T36" s="376">
        <f>+'1999 - 2025'!B380</f>
        <v>45490</v>
      </c>
      <c r="U36" s="376">
        <f>+'1999 - 2025'!G380</f>
        <v>45696</v>
      </c>
      <c r="V36" s="376">
        <f>+'1999 - 2025'!B420</f>
        <v>47205</v>
      </c>
      <c r="W36" s="376">
        <f>+'1999 - 2025'!G420</f>
        <v>47592</v>
      </c>
      <c r="X36" s="376">
        <f>+'1999 - 2025'!B460</f>
        <v>50432</v>
      </c>
      <c r="Y36" s="376">
        <f>+'1999 - 2025'!G460</f>
        <v>50073</v>
      </c>
      <c r="Z36" s="376">
        <f>+'1999 - 2025'!B500</f>
        <v>53067</v>
      </c>
      <c r="AA36" s="376">
        <f>+'1999 - 2025'!G500</f>
        <v>56451</v>
      </c>
      <c r="AB36" s="376">
        <f>+'1999 - 2025'!B540</f>
        <v>59088</v>
      </c>
      <c r="AC36" s="377"/>
      <c r="AD36" s="377"/>
      <c r="AE36" s="377"/>
      <c r="AF36" s="377"/>
      <c r="AG36" s="377"/>
    </row>
    <row r="37" spans="1:33" s="375" customFormat="1" x14ac:dyDescent="0.2">
      <c r="B37" s="376"/>
      <c r="C37" s="376"/>
      <c r="D37" s="376"/>
      <c r="E37" s="376"/>
      <c r="F37" s="376"/>
      <c r="G37" s="376"/>
      <c r="H37" s="376"/>
      <c r="I37" s="376"/>
      <c r="J37" s="376"/>
      <c r="K37" s="376"/>
      <c r="L37" s="376"/>
      <c r="M37" s="376"/>
      <c r="N37" s="376"/>
      <c r="O37" s="376"/>
      <c r="P37" s="376"/>
      <c r="Q37" s="376"/>
      <c r="AC37" s="377"/>
      <c r="AD37" s="377"/>
      <c r="AE37" s="377"/>
      <c r="AF37" s="377"/>
      <c r="AG37" s="377"/>
    </row>
    <row r="38" spans="1:33" s="375" customFormat="1" x14ac:dyDescent="0.2">
      <c r="A38" s="375" t="s">
        <v>5</v>
      </c>
      <c r="B38" s="376">
        <f>+'1999 - 2025'!B22</f>
        <v>25460</v>
      </c>
      <c r="C38" s="376">
        <f>+'1999 - 2025'!G22</f>
        <v>12374</v>
      </c>
      <c r="D38" s="376">
        <f>+'1999 - 2025'!B62</f>
        <v>30117</v>
      </c>
      <c r="E38" s="376">
        <f>+'1999 - 2025'!G62</f>
        <v>29074</v>
      </c>
      <c r="F38" s="376">
        <f>+'1999 - 2025'!B102</f>
        <v>35491</v>
      </c>
      <c r="G38" s="376">
        <f>+'1999 - 2025'!G102</f>
        <v>38767</v>
      </c>
      <c r="H38" s="376">
        <f>+'1999 - 2025'!B142</f>
        <v>41265</v>
      </c>
      <c r="I38" s="376">
        <f>+'1999 - 2025'!G142</f>
        <v>45037</v>
      </c>
      <c r="J38" s="376">
        <f>+'1999 - 2025'!B182</f>
        <v>47866</v>
      </c>
      <c r="K38" s="376">
        <f>+'1999 - 2025'!G182</f>
        <v>49441</v>
      </c>
      <c r="L38" s="376">
        <f>+'1999 - 2025'!B222</f>
        <v>52642</v>
      </c>
      <c r="M38" s="376">
        <f>+'1999 - 2025'!G222</f>
        <v>53734</v>
      </c>
      <c r="N38" s="376">
        <f>+'1999 - 2025'!B262</f>
        <v>50584</v>
      </c>
      <c r="O38" s="376">
        <f>+'1999 - 2025'!G262</f>
        <v>48412</v>
      </c>
      <c r="P38" s="376">
        <f>+'1999 - 2025'!B302</f>
        <v>46011</v>
      </c>
      <c r="Q38" s="376">
        <f>+'1999 - 2025'!G302</f>
        <v>39257</v>
      </c>
      <c r="R38" s="376">
        <f>+'1999 - 2025'!B342</f>
        <v>36935</v>
      </c>
      <c r="S38" s="376">
        <f>+'1999 - 2025'!G342</f>
        <v>36008</v>
      </c>
      <c r="T38" s="376">
        <f>+'1999 - 2025'!B382</f>
        <v>37387</v>
      </c>
      <c r="U38" s="376">
        <f>+'1999 - 2025'!G382</f>
        <v>37938</v>
      </c>
      <c r="V38" s="376">
        <f>+'1999 - 2025'!B422</f>
        <v>39862</v>
      </c>
      <c r="W38" s="376">
        <f>+'1999 - 2025'!G422</f>
        <v>41453</v>
      </c>
      <c r="X38" s="376">
        <f>+'1999 - 2025'!B462</f>
        <v>43328</v>
      </c>
      <c r="Y38" s="376">
        <f>+'1999 - 2025'!G462</f>
        <v>41551</v>
      </c>
      <c r="Z38" s="376">
        <f>+'1999 - 2025'!B502</f>
        <v>44110</v>
      </c>
      <c r="AA38" s="376">
        <f>+'1999 - 2025'!G502</f>
        <v>47324</v>
      </c>
      <c r="AB38" s="376">
        <f>+'1999 - 2025'!B542</f>
        <v>49861</v>
      </c>
      <c r="AC38" s="377"/>
      <c r="AD38" s="377"/>
      <c r="AE38" s="377"/>
      <c r="AF38" s="377"/>
      <c r="AG38" s="377"/>
    </row>
    <row r="39" spans="1:33" s="375" customFormat="1" x14ac:dyDescent="0.2">
      <c r="AC39" s="377"/>
      <c r="AD39" s="377"/>
      <c r="AE39" s="377"/>
      <c r="AF39" s="377"/>
      <c r="AG39" s="377"/>
    </row>
    <row r="40" spans="1:33" s="375" customFormat="1" x14ac:dyDescent="0.2">
      <c r="A40" s="375" t="s">
        <v>6</v>
      </c>
      <c r="B40" s="376">
        <f>+'1999 - 2025'!B24</f>
        <v>24054</v>
      </c>
      <c r="C40" s="376">
        <f>+'1999 - 2025'!G24</f>
        <v>12009</v>
      </c>
      <c r="D40" s="376">
        <f>+'1999 - 2025'!B64</f>
        <v>29306</v>
      </c>
      <c r="E40" s="376">
        <f>+'1999 - 2025'!G64</f>
        <v>28153</v>
      </c>
      <c r="F40" s="376">
        <f>+'1999 - 2025'!B104</f>
        <v>34559</v>
      </c>
      <c r="G40" s="376">
        <f>+'1999 - 2025'!G104</f>
        <v>37828</v>
      </c>
      <c r="H40" s="376">
        <f>+'1999 - 2025'!B144</f>
        <v>40046</v>
      </c>
      <c r="I40" s="376">
        <f>+'1999 - 2025'!G144</f>
        <v>43647</v>
      </c>
      <c r="J40" s="376">
        <f>+'1999 - 2025'!B184</f>
        <v>46303</v>
      </c>
      <c r="K40" s="376">
        <f>+'1999 - 2025'!G184</f>
        <v>47773</v>
      </c>
      <c r="L40" s="376">
        <f>+'1999 - 2025'!B224</f>
        <v>50504</v>
      </c>
      <c r="M40" s="376">
        <f>+'1999 - 2025'!G224</f>
        <v>51887</v>
      </c>
      <c r="N40" s="376">
        <f>+'1999 - 2025'!B264</f>
        <v>48499</v>
      </c>
      <c r="O40" s="376">
        <f>+'1999 - 2025'!G264</f>
        <v>46298</v>
      </c>
      <c r="P40" s="376">
        <f>+'1999 - 2025'!B304</f>
        <v>44030</v>
      </c>
      <c r="Q40" s="376">
        <f>+'1999 - 2025'!G304</f>
        <v>37396</v>
      </c>
      <c r="R40" s="376">
        <f>+'1999 - 2025'!B344</f>
        <v>35232</v>
      </c>
      <c r="S40" s="376">
        <f>+'1999 - 2025'!G344</f>
        <v>34366</v>
      </c>
      <c r="T40" s="376">
        <f>+'1999 - 2025'!B384</f>
        <v>35681</v>
      </c>
      <c r="U40" s="376">
        <f>+'1999 - 2025'!G384</f>
        <v>36197</v>
      </c>
      <c r="V40" s="376">
        <f>+'1999 - 2025'!B424</f>
        <v>38160</v>
      </c>
      <c r="W40" s="376">
        <f>+'1999 - 2025'!G424</f>
        <v>40108</v>
      </c>
      <c r="X40" s="376">
        <f>+'1999 - 2025'!B464</f>
        <v>42030</v>
      </c>
      <c r="Y40" s="376">
        <f>+'1999 - 2025'!G464</f>
        <v>40338</v>
      </c>
      <c r="Z40" s="376">
        <f>+'1999 - 2025'!B504</f>
        <v>42949</v>
      </c>
      <c r="AA40" s="376">
        <f>+'1999 - 2025'!G504</f>
        <v>46070</v>
      </c>
      <c r="AB40" s="376">
        <f>+'1999 - 2025'!B544</f>
        <v>48558</v>
      </c>
      <c r="AC40" s="377"/>
      <c r="AD40" s="377"/>
      <c r="AE40" s="377"/>
      <c r="AF40" s="377"/>
      <c r="AG40" s="377"/>
    </row>
    <row r="41" spans="1:33" s="375" customFormat="1" x14ac:dyDescent="0.2">
      <c r="AC41" s="377"/>
      <c r="AD41" s="377"/>
      <c r="AE41" s="377"/>
      <c r="AF41" s="377"/>
      <c r="AG41" s="377"/>
    </row>
    <row r="42" spans="1:33" s="375" customFormat="1" x14ac:dyDescent="0.2">
      <c r="A42" s="375" t="s">
        <v>186</v>
      </c>
    </row>
    <row r="43" spans="1:33" s="375" customFormat="1" x14ac:dyDescent="0.2">
      <c r="A43" s="375" t="s">
        <v>15</v>
      </c>
      <c r="B43" s="376">
        <f>+'1999 - 2025'!C20</f>
        <v>18449</v>
      </c>
      <c r="C43" s="376">
        <f>+'1999 - 2025'!H20</f>
        <v>5978</v>
      </c>
      <c r="D43" s="376">
        <f>+'1999 - 2025'!C60</f>
        <v>14843</v>
      </c>
      <c r="E43" s="376">
        <f>+'1999 - 2025'!H60</f>
        <v>15160</v>
      </c>
      <c r="F43" s="376">
        <f>+'1999 - 2025'!C100</f>
        <v>16644</v>
      </c>
      <c r="G43" s="376">
        <f>+'1999 - 2025'!H100</f>
        <v>14019</v>
      </c>
      <c r="H43" s="376">
        <f>+'1999 - 2025'!C140</f>
        <v>13103</v>
      </c>
      <c r="I43" s="376">
        <f>+'1999 - 2025'!H140</f>
        <v>11107</v>
      </c>
      <c r="J43" s="376">
        <f>+'1999 - 2025'!C180</f>
        <v>10022</v>
      </c>
      <c r="K43" s="376">
        <f>+'1999 - 2025'!H180</f>
        <v>10205</v>
      </c>
      <c r="L43" s="376">
        <f>+'1999 - 2025'!C220</f>
        <v>10379</v>
      </c>
      <c r="M43" s="376">
        <f>+'1999 - 2025'!H220</f>
        <v>10392</v>
      </c>
      <c r="N43" s="376">
        <f>+'1999 - 2025'!C260</f>
        <v>8932</v>
      </c>
      <c r="O43" s="376">
        <f>+'1999 - 2025'!H260</f>
        <v>9565</v>
      </c>
      <c r="P43" s="376">
        <f>+'1999 - 2025'!C300</f>
        <v>8060</v>
      </c>
      <c r="Q43" s="376">
        <f>+'1999 - 2025'!H300</f>
        <v>7173</v>
      </c>
      <c r="R43" s="376">
        <f>+'1999 - 2025'!C340</f>
        <v>6338</v>
      </c>
      <c r="S43" s="376">
        <f>+'1999 - 2025'!H340</f>
        <v>5638</v>
      </c>
      <c r="T43" s="376">
        <f>+'1999 - 2025'!C380</f>
        <v>4962</v>
      </c>
      <c r="U43" s="376">
        <f>+'1999 - 2025'!H380</f>
        <v>4631</v>
      </c>
      <c r="V43" s="376">
        <f>+'1999 - 2025'!C420</f>
        <v>4794</v>
      </c>
      <c r="W43" s="376">
        <f>+'1999 - 2025'!H420</f>
        <v>4987</v>
      </c>
      <c r="X43" s="376">
        <f>+'1999 - 2025'!C460</f>
        <v>6028</v>
      </c>
      <c r="Y43" s="376">
        <f>+'1999 - 2025'!H460</f>
        <v>5543</v>
      </c>
      <c r="Z43" s="376">
        <f>+'1999 - 2025'!C500</f>
        <v>6066</v>
      </c>
      <c r="AA43" s="376">
        <f>+'1999 - 2025'!H500</f>
        <v>6423</v>
      </c>
      <c r="AB43" s="376">
        <f>+'1999 - 2025'!C540</f>
        <v>7244</v>
      </c>
    </row>
    <row r="44" spans="1:33" s="375" customFormat="1" x14ac:dyDescent="0.2">
      <c r="B44" s="376"/>
      <c r="C44" s="376"/>
      <c r="D44" s="376"/>
      <c r="E44" s="376"/>
      <c r="F44" s="376"/>
      <c r="G44" s="376"/>
      <c r="H44" s="376"/>
      <c r="I44" s="376"/>
      <c r="J44" s="376"/>
      <c r="K44" s="376"/>
      <c r="L44" s="376"/>
      <c r="M44" s="376"/>
      <c r="N44" s="376"/>
      <c r="O44" s="376"/>
      <c r="P44" s="376"/>
      <c r="Q44" s="376"/>
    </row>
    <row r="45" spans="1:33" s="375" customFormat="1" x14ac:dyDescent="0.2">
      <c r="A45" s="375" t="s">
        <v>5</v>
      </c>
      <c r="B45" s="376">
        <f>+'1999 - 2025'!C22</f>
        <v>10944</v>
      </c>
      <c r="C45" s="376">
        <f>+'1999 - 2025'!H22</f>
        <v>3732</v>
      </c>
      <c r="D45" s="376">
        <f>+'1999 - 2025'!C62</f>
        <v>8960</v>
      </c>
      <c r="E45" s="376">
        <f>+'1999 - 2025'!H62</f>
        <v>9903</v>
      </c>
      <c r="F45" s="376">
        <f>+'1999 - 2025'!C102</f>
        <v>10147</v>
      </c>
      <c r="G45" s="376">
        <f>+'1999 - 2025'!H102</f>
        <v>8862</v>
      </c>
      <c r="H45" s="376">
        <f>+'1999 - 2025'!C142</f>
        <v>8668</v>
      </c>
      <c r="I45" s="376">
        <f>+'1999 - 2025'!H142</f>
        <v>8227</v>
      </c>
      <c r="J45" s="376">
        <f>+'1999 - 2025'!C182</f>
        <v>7878</v>
      </c>
      <c r="K45" s="376">
        <f>+'1999 - 2025'!H182</f>
        <v>7646</v>
      </c>
      <c r="L45" s="376">
        <f>+'1999 - 2025'!C222</f>
        <v>8031</v>
      </c>
      <c r="M45" s="376">
        <f>+'1999 - 2025'!H222</f>
        <v>7989</v>
      </c>
      <c r="N45" s="376">
        <f>+'1999 - 2025'!C262</f>
        <v>6888</v>
      </c>
      <c r="O45" s="376">
        <f>+'1999 - 2025'!H262</f>
        <v>6942</v>
      </c>
      <c r="P45" s="376">
        <f>+'1999 - 2025'!C302</f>
        <v>6530</v>
      </c>
      <c r="Q45" s="376">
        <f>+'1999 - 2025'!H302</f>
        <v>5790</v>
      </c>
      <c r="R45" s="376">
        <f>+'1999 - 2025'!C342</f>
        <v>5114</v>
      </c>
      <c r="S45" s="376">
        <f>+'1999 - 2025'!H342</f>
        <v>3835</v>
      </c>
      <c r="T45" s="376">
        <f>+'1999 - 2025'!C382</f>
        <v>3990</v>
      </c>
      <c r="U45" s="376">
        <f>+'1999 - 2025'!H382</f>
        <v>3726</v>
      </c>
      <c r="V45" s="376">
        <f>+'1999 - 2025'!C422</f>
        <v>3901</v>
      </c>
      <c r="W45" s="376">
        <f>+'1999 - 2025'!H422</f>
        <v>3974</v>
      </c>
      <c r="X45" s="376">
        <f>+'1999 - 2025'!C462</f>
        <v>4967</v>
      </c>
      <c r="Y45" s="376">
        <f>+'1999 - 2025'!H462</f>
        <v>4347</v>
      </c>
      <c r="Z45" s="376">
        <f>+'1999 - 2025'!C502</f>
        <v>4713</v>
      </c>
      <c r="AA45" s="376">
        <f>+'1999 - 2025'!H502</f>
        <v>5067</v>
      </c>
      <c r="AB45" s="376">
        <f>+'1999 - 2025'!C542</f>
        <v>5625</v>
      </c>
    </row>
    <row r="46" spans="1:33" s="375" customFormat="1" x14ac:dyDescent="0.2">
      <c r="B46" s="376"/>
      <c r="C46" s="376"/>
      <c r="D46" s="376"/>
      <c r="E46" s="376"/>
      <c r="F46" s="376"/>
      <c r="G46" s="376"/>
      <c r="H46" s="376"/>
      <c r="I46" s="376"/>
      <c r="J46" s="376"/>
      <c r="K46" s="376"/>
      <c r="L46" s="376"/>
      <c r="M46" s="376"/>
      <c r="N46" s="376"/>
      <c r="O46" s="376"/>
      <c r="P46" s="376"/>
      <c r="Q46" s="376"/>
      <c r="R46" s="376"/>
      <c r="S46" s="376"/>
      <c r="T46" s="376"/>
      <c r="U46" s="376"/>
    </row>
    <row r="47" spans="1:33" s="375" customFormat="1" x14ac:dyDescent="0.2">
      <c r="A47" s="375" t="s">
        <v>6</v>
      </c>
      <c r="B47" s="376">
        <f>+'1999 - 2025'!C24</f>
        <v>9452</v>
      </c>
      <c r="C47" s="376">
        <f>+'1999 - 2025'!H24</f>
        <v>3073</v>
      </c>
      <c r="D47" s="376">
        <f>+'1999 - 2025'!C64</f>
        <v>8189</v>
      </c>
      <c r="E47" s="376">
        <f>+'1999 - 2025'!H64</f>
        <v>8234</v>
      </c>
      <c r="F47" s="376">
        <f>+'1999 - 2025'!C104</f>
        <v>8529</v>
      </c>
      <c r="G47" s="376">
        <f>+'1999 - 2025'!H104</f>
        <v>7367</v>
      </c>
      <c r="H47" s="376">
        <f>+'1999 - 2025'!C144</f>
        <v>7128</v>
      </c>
      <c r="I47" s="376">
        <f>+'1999 - 2025'!H144</f>
        <v>6870</v>
      </c>
      <c r="J47" s="376">
        <f>+'1999 - 2025'!C184</f>
        <v>6304</v>
      </c>
      <c r="K47" s="376">
        <f>+'1999 - 2025'!H184</f>
        <v>6265</v>
      </c>
      <c r="L47" s="376">
        <f>+'1999 - 2025'!C224</f>
        <v>6520</v>
      </c>
      <c r="M47" s="376">
        <f>+'1999 - 2025'!H224</f>
        <v>6711</v>
      </c>
      <c r="N47" s="376">
        <f>+'1999 - 2025'!C264</f>
        <v>5657</v>
      </c>
      <c r="O47" s="376">
        <f>+'1999 - 2025'!H264</f>
        <v>5920</v>
      </c>
      <c r="P47" s="376">
        <f>+'1999 - 2025'!C304</f>
        <v>5546</v>
      </c>
      <c r="Q47" s="376">
        <f>+'1999 - 2025'!H304</f>
        <v>4983</v>
      </c>
      <c r="R47" s="376">
        <f>+'1999 - 2025'!C344</f>
        <v>4332</v>
      </c>
      <c r="S47" s="376">
        <f>+'1999 - 2025'!H344</f>
        <v>3835</v>
      </c>
      <c r="T47" s="376">
        <f>+'1999 - 2025'!C384</f>
        <v>3358</v>
      </c>
      <c r="U47" s="376">
        <f>+'1999 - 2025'!H384</f>
        <v>3141</v>
      </c>
      <c r="V47" s="376">
        <f>+'1999 - 2025'!C424</f>
        <v>3294</v>
      </c>
      <c r="W47" s="376">
        <f>+'1999 - 2025'!H424</f>
        <v>3375</v>
      </c>
      <c r="X47" s="376">
        <f>+'1999 - 2025'!C464</f>
        <v>4218</v>
      </c>
      <c r="Y47" s="376">
        <f>+'1999 - 2025'!H464</f>
        <v>3547</v>
      </c>
      <c r="Z47" s="376">
        <f>+'1999 - 2025'!C504</f>
        <v>3958</v>
      </c>
      <c r="AA47" s="376">
        <v>4218</v>
      </c>
      <c r="AB47" s="376">
        <f>+'1999 - 2025'!C544</f>
        <v>4418</v>
      </c>
    </row>
    <row r="48" spans="1:33" x14ac:dyDescent="0.2">
      <c r="A48" s="377"/>
      <c r="B48" s="377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  <c r="Q48" s="377"/>
      <c r="R48" s="377"/>
      <c r="S48" s="377"/>
      <c r="T48" s="377"/>
      <c r="U48" s="377"/>
      <c r="V48" s="377"/>
      <c r="W48" s="377"/>
      <c r="X48" s="377"/>
      <c r="Y48" s="377"/>
      <c r="Z48" s="377"/>
      <c r="AA48" s="377"/>
      <c r="AB48" s="377"/>
      <c r="AC48" s="377"/>
    </row>
    <row r="49" spans="1:29" x14ac:dyDescent="0.2">
      <c r="A49" s="377"/>
      <c r="B49" s="377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</row>
    <row r="50" spans="1:29" x14ac:dyDescent="0.2">
      <c r="A50" s="377"/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  <c r="Q50" s="377"/>
      <c r="R50" s="377"/>
      <c r="S50" s="377"/>
      <c r="T50" s="377"/>
      <c r="U50" s="377"/>
      <c r="V50" s="377"/>
      <c r="W50" s="377"/>
      <c r="X50" s="377"/>
      <c r="Y50" s="377"/>
      <c r="Z50" s="377"/>
      <c r="AA50" s="377"/>
      <c r="AB50" s="377"/>
      <c r="AC50" s="377"/>
    </row>
    <row r="51" spans="1:29" x14ac:dyDescent="0.2">
      <c r="A51" s="377"/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</row>
    <row r="52" spans="1:29" x14ac:dyDescent="0.2">
      <c r="A52" s="377"/>
      <c r="B52" s="377"/>
      <c r="C52" s="377"/>
      <c r="D52" s="377"/>
      <c r="E52" s="377"/>
      <c r="F52" s="377"/>
      <c r="G52" s="377"/>
      <c r="H52" s="377"/>
      <c r="I52" s="377"/>
      <c r="J52" s="377"/>
      <c r="K52" s="377"/>
      <c r="L52" s="377"/>
      <c r="M52" s="377"/>
      <c r="N52" s="377"/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377"/>
    </row>
    <row r="53" spans="1:29" x14ac:dyDescent="0.2">
      <c r="A53" s="377"/>
      <c r="B53" s="377"/>
      <c r="C53" s="377"/>
      <c r="D53" s="377"/>
      <c r="E53" s="377"/>
      <c r="F53" s="377"/>
      <c r="G53" s="377"/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7"/>
      <c r="T53" s="377"/>
      <c r="U53" s="377"/>
      <c r="V53" s="377"/>
      <c r="W53" s="377"/>
      <c r="X53" s="377"/>
      <c r="Y53" s="377"/>
      <c r="Z53" s="377"/>
      <c r="AA53" s="377"/>
      <c r="AB53" s="377"/>
    </row>
    <row r="54" spans="1:29" x14ac:dyDescent="0.2">
      <c r="A54" s="377"/>
      <c r="B54" s="377"/>
      <c r="C54" s="377"/>
      <c r="D54" s="377"/>
      <c r="E54" s="377"/>
      <c r="F54" s="377"/>
      <c r="G54" s="377"/>
      <c r="H54" s="377"/>
      <c r="I54" s="377"/>
      <c r="J54" s="377"/>
      <c r="K54" s="377"/>
      <c r="L54" s="377"/>
      <c r="M54" s="377"/>
      <c r="N54" s="377"/>
      <c r="O54" s="377"/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  <c r="AA54" s="377"/>
      <c r="AB54" s="377"/>
    </row>
    <row r="55" spans="1:29" x14ac:dyDescent="0.2">
      <c r="A55" s="377"/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</row>
    <row r="56" spans="1:29" x14ac:dyDescent="0.2">
      <c r="A56" s="377"/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</row>
    <row r="57" spans="1:29" x14ac:dyDescent="0.2">
      <c r="A57" s="377"/>
      <c r="B57" s="377"/>
      <c r="C57" s="377"/>
      <c r="D57" s="377"/>
      <c r="E57" s="377"/>
      <c r="F57" s="377"/>
      <c r="G57" s="377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</row>
    <row r="58" spans="1:29" x14ac:dyDescent="0.2">
      <c r="A58" s="377"/>
      <c r="B58" s="377"/>
      <c r="C58" s="377"/>
      <c r="D58" s="377"/>
      <c r="E58" s="377"/>
      <c r="F58" s="377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</row>
    <row r="59" spans="1:29" x14ac:dyDescent="0.2">
      <c r="A59" s="377"/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</row>
    <row r="60" spans="1:29" x14ac:dyDescent="0.2">
      <c r="A60" s="377"/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</row>
    <row r="61" spans="1:29" x14ac:dyDescent="0.2">
      <c r="A61" s="377"/>
      <c r="B61" s="377"/>
      <c r="C61" s="377"/>
      <c r="D61" s="377"/>
      <c r="E61" s="377"/>
      <c r="F61" s="377"/>
      <c r="G61" s="377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</row>
    <row r="62" spans="1:29" x14ac:dyDescent="0.2">
      <c r="A62" s="377"/>
      <c r="B62" s="377"/>
      <c r="C62" s="377"/>
      <c r="D62" s="377"/>
      <c r="E62" s="377"/>
      <c r="F62" s="377"/>
      <c r="G62" s="377"/>
      <c r="H62" s="377"/>
      <c r="I62" s="377"/>
      <c r="J62" s="377"/>
      <c r="K62" s="377"/>
      <c r="L62" s="377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</row>
    <row r="63" spans="1:29" x14ac:dyDescent="0.2">
      <c r="A63" s="377"/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</row>
    <row r="64" spans="1:29" x14ac:dyDescent="0.2">
      <c r="A64" s="377"/>
      <c r="B64" s="377"/>
      <c r="C64" s="377"/>
      <c r="D64" s="377"/>
      <c r="E64" s="377"/>
      <c r="F64" s="377"/>
      <c r="G64" s="377"/>
      <c r="H64" s="377"/>
      <c r="I64" s="377"/>
      <c r="J64" s="377"/>
      <c r="K64" s="377"/>
      <c r="L64" s="377"/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</row>
    <row r="65" spans="1:26" x14ac:dyDescent="0.2">
      <c r="A65" s="377"/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</row>
    <row r="66" spans="1:26" x14ac:dyDescent="0.2">
      <c r="A66" s="377"/>
      <c r="B66" s="377"/>
      <c r="C66" s="377"/>
      <c r="D66" s="377"/>
      <c r="E66" s="377"/>
      <c r="F66" s="377"/>
      <c r="G66" s="377"/>
      <c r="H66" s="377"/>
      <c r="I66" s="377"/>
      <c r="J66" s="377"/>
      <c r="K66" s="377"/>
      <c r="L66" s="377"/>
      <c r="M66" s="377"/>
      <c r="N66" s="377"/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</row>
  </sheetData>
  <mergeCells count="3">
    <mergeCell ref="A5:AB5"/>
    <mergeCell ref="A9:AB9"/>
    <mergeCell ref="A13:AB13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3"/>
  </sheetPr>
  <dimension ref="A1:AB47"/>
  <sheetViews>
    <sheetView zoomScale="80" zoomScaleNormal="80" workbookViewId="0">
      <pane xSplit="1" ySplit="4" topLeftCell="B19" activePane="bottomRight" state="frozen"/>
      <selection activeCell="I254" sqref="I254"/>
      <selection pane="topRight" activeCell="I254" sqref="I254"/>
      <selection pane="bottomLeft" activeCell="I254" sqref="I254"/>
      <selection pane="bottomRight" activeCell="A2" sqref="A2"/>
    </sheetView>
  </sheetViews>
  <sheetFormatPr defaultColWidth="9.140625" defaultRowHeight="12.75" x14ac:dyDescent="0.2"/>
  <cols>
    <col min="1" max="1" width="13.5703125" style="8" customWidth="1"/>
    <col min="2" max="8" width="9.5703125" style="7" customWidth="1"/>
    <col min="9" max="14" width="9.5703125" style="8" customWidth="1"/>
    <col min="15" max="15" width="10.42578125" style="8" customWidth="1"/>
    <col min="16" max="18" width="9.140625" style="94"/>
    <col min="19" max="16384" width="9.140625" style="8"/>
  </cols>
  <sheetData>
    <row r="1" spans="1:28" ht="12.75" customHeight="1" x14ac:dyDescent="0.2">
      <c r="A1" s="310" t="s">
        <v>244</v>
      </c>
    </row>
    <row r="2" spans="1:28" ht="18" customHeight="1" thickBot="1" x14ac:dyDescent="0.25">
      <c r="A2" s="313" t="s">
        <v>242</v>
      </c>
      <c r="B2" s="193"/>
      <c r="C2" s="193"/>
      <c r="D2" s="193"/>
      <c r="E2" s="193"/>
      <c r="F2" s="193"/>
      <c r="G2" s="193"/>
      <c r="H2" s="193"/>
      <c r="I2" s="250"/>
      <c r="J2" s="250"/>
      <c r="K2" s="250"/>
      <c r="L2" s="250"/>
      <c r="M2" s="250"/>
    </row>
    <row r="3" spans="1:28" ht="14.25" thickTop="1" thickBot="1" x14ac:dyDescent="0.25">
      <c r="A3" s="407"/>
      <c r="B3" s="401" t="s">
        <v>13</v>
      </c>
      <c r="C3" s="9" t="s">
        <v>14</v>
      </c>
      <c r="D3" s="9" t="s">
        <v>30</v>
      </c>
      <c r="E3" s="170" t="s">
        <v>36</v>
      </c>
      <c r="F3" s="170" t="s">
        <v>51</v>
      </c>
      <c r="G3" s="170" t="s">
        <v>53</v>
      </c>
      <c r="H3" s="170" t="s">
        <v>60</v>
      </c>
      <c r="I3" s="9" t="s">
        <v>65</v>
      </c>
      <c r="J3" s="9" t="s">
        <v>69</v>
      </c>
      <c r="K3" s="286" t="s">
        <v>74</v>
      </c>
      <c r="L3" s="305" t="s">
        <v>99</v>
      </c>
      <c r="M3" s="318" t="s">
        <v>108</v>
      </c>
      <c r="N3" s="342" t="s">
        <v>179</v>
      </c>
      <c r="O3" s="342" t="s">
        <v>182</v>
      </c>
      <c r="P3" s="342" t="s">
        <v>198</v>
      </c>
      <c r="Q3" s="342" t="s">
        <v>200</v>
      </c>
      <c r="R3" s="342" t="s">
        <v>205</v>
      </c>
      <c r="S3" s="342" t="s">
        <v>210</v>
      </c>
      <c r="T3" s="342" t="s">
        <v>213</v>
      </c>
      <c r="U3" s="342" t="s">
        <v>218</v>
      </c>
      <c r="V3" s="342" t="s">
        <v>221</v>
      </c>
      <c r="W3" s="342" t="s">
        <v>224</v>
      </c>
      <c r="X3" s="342" t="s">
        <v>227</v>
      </c>
      <c r="Y3" s="342" t="s">
        <v>230</v>
      </c>
      <c r="Z3" s="342" t="s">
        <v>232</v>
      </c>
      <c r="AA3" s="342" t="s">
        <v>236</v>
      </c>
      <c r="AB3" s="304" t="s">
        <v>238</v>
      </c>
    </row>
    <row r="4" spans="1:28" ht="14.25" thickTop="1" thickBot="1" x14ac:dyDescent="0.25">
      <c r="A4" s="408" t="s">
        <v>15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/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24"/>
      <c r="AB4" s="325"/>
    </row>
    <row r="5" spans="1:28" x14ac:dyDescent="0.2">
      <c r="A5" s="409" t="s">
        <v>38</v>
      </c>
      <c r="B5" s="402">
        <v>92093</v>
      </c>
      <c r="C5" s="18">
        <v>95080</v>
      </c>
      <c r="D5" s="18">
        <v>93395</v>
      </c>
      <c r="E5" s="171">
        <v>96910</v>
      </c>
      <c r="F5" s="171">
        <v>104670</v>
      </c>
      <c r="G5" s="171">
        <v>118759</v>
      </c>
      <c r="H5" s="171">
        <v>120506</v>
      </c>
      <c r="I5" s="247">
        <v>129355</v>
      </c>
      <c r="J5" s="251">
        <v>138575</v>
      </c>
      <c r="K5" s="287">
        <v>140095</v>
      </c>
      <c r="L5" s="287">
        <v>138742</v>
      </c>
      <c r="M5" s="247">
        <v>141912</v>
      </c>
      <c r="N5" s="287">
        <v>141199</v>
      </c>
      <c r="O5" s="287">
        <v>132806</v>
      </c>
      <c r="P5" s="287">
        <f>'1999 - 2025'!C310</f>
        <v>126233</v>
      </c>
      <c r="Q5" s="287">
        <f>'1999 - 2025'!H310</f>
        <v>114385</v>
      </c>
      <c r="R5" s="287">
        <f>'1999 - 2025'!C350</f>
        <v>106872</v>
      </c>
      <c r="S5" s="287">
        <f>'1999 - 2025'!H350</f>
        <v>97464</v>
      </c>
      <c r="T5" s="287">
        <f>'1999 - 2025'!C390</f>
        <v>93307</v>
      </c>
      <c r="U5" s="287">
        <f>'1999 - 2025'!H390</f>
        <v>90828</v>
      </c>
      <c r="V5" s="287">
        <f>'1999 - 2025'!C430</f>
        <v>93605</v>
      </c>
      <c r="W5" s="287">
        <f>'1999 - 2025'!H430</f>
        <v>94275</v>
      </c>
      <c r="X5" s="287">
        <f>'1999 - 2025'!C470</f>
        <v>96479</v>
      </c>
      <c r="Y5" s="287">
        <f>'1999 - 2025'!H470</f>
        <v>94952</v>
      </c>
      <c r="Z5" s="287">
        <f>'1999 - 2025'!C510</f>
        <v>98385</v>
      </c>
      <c r="AA5" s="287">
        <f>'1999 - 2025'!H510</f>
        <v>100593</v>
      </c>
      <c r="AB5" s="265">
        <f>'1999 - 2025'!C550</f>
        <v>104015</v>
      </c>
    </row>
    <row r="6" spans="1:28" x14ac:dyDescent="0.2">
      <c r="A6" s="33" t="s">
        <v>39</v>
      </c>
      <c r="B6" s="403">
        <v>11207</v>
      </c>
      <c r="C6" s="10">
        <v>7001</v>
      </c>
      <c r="D6" s="10">
        <v>8714</v>
      </c>
      <c r="E6" s="172">
        <v>10282</v>
      </c>
      <c r="F6" s="172">
        <v>11465</v>
      </c>
      <c r="G6" s="172">
        <v>9001</v>
      </c>
      <c r="H6" s="172">
        <v>9013</v>
      </c>
      <c r="I6" s="10">
        <v>8683</v>
      </c>
      <c r="J6" s="252">
        <v>9258</v>
      </c>
      <c r="K6" s="172">
        <v>9522</v>
      </c>
      <c r="L6" s="172">
        <v>9818</v>
      </c>
      <c r="M6" s="10">
        <v>10365</v>
      </c>
      <c r="N6" s="172">
        <v>9450</v>
      </c>
      <c r="O6" s="172">
        <v>9357</v>
      </c>
      <c r="P6" s="172">
        <f>'1999 - 2025'!D310</f>
        <v>8762</v>
      </c>
      <c r="Q6" s="172">
        <f>'1999 - 2025'!I310</f>
        <v>8329</v>
      </c>
      <c r="R6" s="172">
        <f>'1999 - 2025'!D350</f>
        <v>8112</v>
      </c>
      <c r="S6" s="172">
        <f>'1999 - 2025'!I350</f>
        <v>7324</v>
      </c>
      <c r="T6" s="172">
        <f>'1999 - 2025'!D390</f>
        <v>7017</v>
      </c>
      <c r="U6" s="172">
        <f>'1999 - 2025'!I390</f>
        <v>6664</v>
      </c>
      <c r="V6" s="172">
        <f>'1999 - 2025'!D430</f>
        <v>6394</v>
      </c>
      <c r="W6" s="172">
        <f>'1999 - 2025'!I430</f>
        <v>6961</v>
      </c>
      <c r="X6" s="172">
        <f>'1999 - 2025'!D470</f>
        <v>7840</v>
      </c>
      <c r="Y6" s="172">
        <f>'1999 - 2025'!I470</f>
        <v>7429</v>
      </c>
      <c r="Z6" s="172">
        <f>'1999 - 2025'!D510</f>
        <v>8047</v>
      </c>
      <c r="AA6" s="172">
        <f>'1999 - 2025'!I510</f>
        <v>8125</v>
      </c>
      <c r="AB6" s="266">
        <f>'1999 - 2025'!D550</f>
        <v>8598</v>
      </c>
    </row>
    <row r="7" spans="1:28" x14ac:dyDescent="0.2">
      <c r="A7" s="34" t="s">
        <v>40</v>
      </c>
      <c r="B7" s="404">
        <v>13344</v>
      </c>
      <c r="C7" s="11">
        <v>8405</v>
      </c>
      <c r="D7" s="11">
        <v>11605</v>
      </c>
      <c r="E7" s="173">
        <v>11938</v>
      </c>
      <c r="F7" s="173">
        <v>12874</v>
      </c>
      <c r="G7" s="173">
        <v>11594</v>
      </c>
      <c r="H7" s="173">
        <v>10428</v>
      </c>
      <c r="I7" s="11">
        <v>8481</v>
      </c>
      <c r="J7" s="253">
        <v>8226</v>
      </c>
      <c r="K7" s="173">
        <v>7181</v>
      </c>
      <c r="L7" s="173">
        <v>7878</v>
      </c>
      <c r="M7" s="11">
        <v>8676</v>
      </c>
      <c r="N7" s="173">
        <v>8414</v>
      </c>
      <c r="O7" s="173">
        <v>8248</v>
      </c>
      <c r="P7" s="173">
        <f>'1999 - 2025'!B310</f>
        <v>8024</v>
      </c>
      <c r="Q7" s="173">
        <f>'1999 - 2025'!G310</f>
        <v>7376</v>
      </c>
      <c r="R7" s="173">
        <f>'1999 - 2025'!B350</f>
        <v>6285</v>
      </c>
      <c r="S7" s="173">
        <f>'1999 - 2025'!G350</f>
        <v>5375</v>
      </c>
      <c r="T7" s="173">
        <f>'1999 - 2025'!B390</f>
        <v>4715</v>
      </c>
      <c r="U7" s="173">
        <f>'1999 - 2025'!G390</f>
        <v>4342</v>
      </c>
      <c r="V7" s="173">
        <f>'1999 - 2025'!B430</f>
        <v>4522</v>
      </c>
      <c r="W7" s="173">
        <f>'1999 - 2025'!G430</f>
        <v>4593</v>
      </c>
      <c r="X7" s="173">
        <f>'1999 - 2025'!B470</f>
        <v>5876</v>
      </c>
      <c r="Y7" s="173">
        <f>'1999 - 2025'!G470</f>
        <v>5997</v>
      </c>
      <c r="Z7" s="173">
        <f>'1999 - 2025'!B510</f>
        <v>6211</v>
      </c>
      <c r="AA7" s="173">
        <f>'1999 - 2025'!G510</f>
        <v>6700</v>
      </c>
      <c r="AB7" s="267">
        <f>'1999 - 2025'!B550</f>
        <v>7357</v>
      </c>
    </row>
    <row r="8" spans="1:28" ht="13.5" thickBot="1" x14ac:dyDescent="0.25">
      <c r="A8" s="410" t="s">
        <v>41</v>
      </c>
      <c r="B8" s="405">
        <f>SUM(B5:B7)</f>
        <v>116644</v>
      </c>
      <c r="C8" s="19">
        <f>+'vše _ druh studia '!D24</f>
        <v>110486</v>
      </c>
      <c r="D8" s="19">
        <v>113714</v>
      </c>
      <c r="E8" s="174">
        <v>119130</v>
      </c>
      <c r="F8" s="174">
        <v>129009</v>
      </c>
      <c r="G8" s="174">
        <v>139354</v>
      </c>
      <c r="H8" s="174">
        <v>139947</v>
      </c>
      <c r="I8" s="19">
        <v>146519</v>
      </c>
      <c r="J8" s="254">
        <v>156059</v>
      </c>
      <c r="K8" s="174">
        <v>156798</v>
      </c>
      <c r="L8" s="174">
        <v>156438</v>
      </c>
      <c r="M8" s="19">
        <v>160953</v>
      </c>
      <c r="N8" s="174">
        <v>159063</v>
      </c>
      <c r="O8" s="174">
        <v>150411</v>
      </c>
      <c r="P8" s="174">
        <f t="shared" ref="P8:U8" si="0">SUM(P5:P7)</f>
        <v>143019</v>
      </c>
      <c r="Q8" s="174">
        <f t="shared" si="0"/>
        <v>130090</v>
      </c>
      <c r="R8" s="174">
        <f t="shared" si="0"/>
        <v>121269</v>
      </c>
      <c r="S8" s="174">
        <f t="shared" si="0"/>
        <v>110163</v>
      </c>
      <c r="T8" s="174">
        <f t="shared" si="0"/>
        <v>105039</v>
      </c>
      <c r="U8" s="174">
        <f t="shared" si="0"/>
        <v>101834</v>
      </c>
      <c r="V8" s="174">
        <f t="shared" ref="V8:AB8" si="1">SUM(V5:V7)</f>
        <v>104521</v>
      </c>
      <c r="W8" s="174">
        <f t="shared" si="1"/>
        <v>105829</v>
      </c>
      <c r="X8" s="174">
        <f t="shared" si="1"/>
        <v>110195</v>
      </c>
      <c r="Y8" s="174">
        <f t="shared" si="1"/>
        <v>108378</v>
      </c>
      <c r="Z8" s="174">
        <f t="shared" si="1"/>
        <v>112643</v>
      </c>
      <c r="AA8" s="174">
        <f t="shared" si="1"/>
        <v>115418</v>
      </c>
      <c r="AB8" s="268">
        <f t="shared" si="1"/>
        <v>119970</v>
      </c>
    </row>
    <row r="9" spans="1:28" ht="13.5" thickBot="1" x14ac:dyDescent="0.25">
      <c r="A9" s="411" t="s">
        <v>95</v>
      </c>
      <c r="B9" s="322"/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3"/>
    </row>
    <row r="10" spans="1:28" ht="14.25" customHeight="1" x14ac:dyDescent="0.2">
      <c r="A10" s="409" t="s">
        <v>38</v>
      </c>
      <c r="B10" s="402">
        <v>83220</v>
      </c>
      <c r="C10" s="18">
        <v>84026</v>
      </c>
      <c r="D10" s="18">
        <v>85276</v>
      </c>
      <c r="E10" s="171">
        <v>88971</v>
      </c>
      <c r="F10" s="171">
        <v>97067</v>
      </c>
      <c r="G10" s="171">
        <v>110549</v>
      </c>
      <c r="H10" s="171">
        <v>111926</v>
      </c>
      <c r="I10" s="18">
        <v>120312</v>
      </c>
      <c r="J10" s="255">
        <v>128517</v>
      </c>
      <c r="K10" s="171">
        <v>130259</v>
      </c>
      <c r="L10" s="171">
        <v>130203</v>
      </c>
      <c r="M10" s="18">
        <v>132686</v>
      </c>
      <c r="N10" s="171">
        <v>132195</v>
      </c>
      <c r="O10" s="171">
        <v>123839</v>
      </c>
      <c r="P10" s="171">
        <f>'1999 - 2025'!C316</f>
        <v>117000</v>
      </c>
      <c r="Q10" s="171">
        <f>'1999 - 2025'!H316</f>
        <v>105073</v>
      </c>
      <c r="R10" s="171">
        <f>'1999 - 2025'!C356</f>
        <v>97771</v>
      </c>
      <c r="S10" s="171">
        <f>'1999 - 2025'!H356</f>
        <v>89253</v>
      </c>
      <c r="T10" s="171">
        <f>'1999 - 2025'!C396</f>
        <v>86688</v>
      </c>
      <c r="U10" s="171">
        <f>'1999 - 2025'!H396</f>
        <v>83977</v>
      </c>
      <c r="V10" s="171">
        <f>'1999 - 2025'!C436</f>
        <v>87966</v>
      </c>
      <c r="W10" s="171">
        <f>'1999 - 2025'!H436</f>
        <v>90633</v>
      </c>
      <c r="X10" s="171">
        <f>'1999 - 2025'!C476</f>
        <v>92098</v>
      </c>
      <c r="Y10" s="171">
        <f>'1999 - 2025'!H476</f>
        <v>88850</v>
      </c>
      <c r="Z10" s="171">
        <f>'1999 - 2025'!C516</f>
        <v>92356</v>
      </c>
      <c r="AA10" s="171">
        <f>'1999 - 2025'!H516</f>
        <v>94561</v>
      </c>
      <c r="AB10" s="269">
        <f>'1999 - 2025'!C556</f>
        <v>98080</v>
      </c>
    </row>
    <row r="11" spans="1:28" ht="14.25" customHeight="1" x14ac:dyDescent="0.2">
      <c r="A11" s="33" t="s">
        <v>39</v>
      </c>
      <c r="B11" s="403">
        <v>11300</v>
      </c>
      <c r="C11" s="10">
        <v>6824</v>
      </c>
      <c r="D11" s="10">
        <v>8488</v>
      </c>
      <c r="E11" s="172">
        <v>10154</v>
      </c>
      <c r="F11" s="172">
        <v>11292</v>
      </c>
      <c r="G11" s="172">
        <v>8680</v>
      </c>
      <c r="H11" s="172">
        <v>8548</v>
      </c>
      <c r="I11" s="10">
        <v>8176</v>
      </c>
      <c r="J11" s="252">
        <v>8885</v>
      </c>
      <c r="K11" s="172">
        <v>8736</v>
      </c>
      <c r="L11" s="172">
        <v>9408</v>
      </c>
      <c r="M11" s="10">
        <v>10032</v>
      </c>
      <c r="N11" s="172">
        <v>9373</v>
      </c>
      <c r="O11" s="172">
        <v>9307</v>
      </c>
      <c r="P11" s="172">
        <f>'1999 - 2025'!D316</f>
        <v>8995</v>
      </c>
      <c r="Q11" s="172">
        <f>'1999 - 2025'!I316</f>
        <v>8441</v>
      </c>
      <c r="R11" s="172">
        <f>'1999 - 2025'!D356</f>
        <v>8112</v>
      </c>
      <c r="S11" s="172">
        <f>'1999 - 2025'!I356</f>
        <v>7324</v>
      </c>
      <c r="T11" s="172">
        <f>'1999 - 2025'!D396</f>
        <v>6921</v>
      </c>
      <c r="U11" s="172">
        <f>'1999 - 2025'!I396</f>
        <v>6245</v>
      </c>
      <c r="V11" s="172">
        <f>'1999 - 2025'!D436</f>
        <v>6131</v>
      </c>
      <c r="W11" s="172">
        <f>'1999 - 2025'!I436</f>
        <v>6818</v>
      </c>
      <c r="X11" s="172">
        <f>'1999 - 2025'!D476</f>
        <v>7733</v>
      </c>
      <c r="Y11" s="172">
        <f>'1999 - 2025'!I476</f>
        <v>7533</v>
      </c>
      <c r="Z11" s="172">
        <f>'1999 - 2025'!D516</f>
        <v>8235</v>
      </c>
      <c r="AA11" s="172">
        <f>'1999 - 2025'!I516</f>
        <v>8318</v>
      </c>
      <c r="AB11" s="266">
        <f>'1999 - 2025'!D556</f>
        <v>8863</v>
      </c>
    </row>
    <row r="12" spans="1:28" x14ac:dyDescent="0.2">
      <c r="A12" s="34" t="s">
        <v>40</v>
      </c>
      <c r="B12" s="404">
        <v>10922</v>
      </c>
      <c r="C12" s="11">
        <v>6774</v>
      </c>
      <c r="D12" s="11">
        <v>9091</v>
      </c>
      <c r="E12" s="173">
        <v>9366</v>
      </c>
      <c r="F12" s="173">
        <v>10102</v>
      </c>
      <c r="G12" s="173">
        <v>8897</v>
      </c>
      <c r="H12" s="173">
        <v>7761</v>
      </c>
      <c r="I12" s="11">
        <v>6813</v>
      </c>
      <c r="J12" s="253">
        <v>6715</v>
      </c>
      <c r="K12" s="173">
        <v>5857</v>
      </c>
      <c r="L12" s="173">
        <v>6564</v>
      </c>
      <c r="M12" s="11">
        <v>7386</v>
      </c>
      <c r="N12" s="173">
        <v>7085</v>
      </c>
      <c r="O12" s="173">
        <v>6889</v>
      </c>
      <c r="P12" s="173">
        <f>'1999 - 2025'!B316</f>
        <v>6766</v>
      </c>
      <c r="Q12" s="173">
        <f>'1999 - 2025'!G316</f>
        <v>5993</v>
      </c>
      <c r="R12" s="173">
        <f>'1999 - 2025'!B356</f>
        <v>5713</v>
      </c>
      <c r="S12" s="173">
        <f>'1999 - 2025'!G356</f>
        <v>4822</v>
      </c>
      <c r="T12" s="173">
        <f>'1999 - 2025'!B396</f>
        <v>3693</v>
      </c>
      <c r="U12" s="173">
        <f>'1999 - 2025'!G396</f>
        <v>3520</v>
      </c>
      <c r="V12" s="173">
        <f>'1999 - 2025'!B436</f>
        <v>3569</v>
      </c>
      <c r="W12" s="173">
        <f>'1999 - 2025'!G436</f>
        <v>3829</v>
      </c>
      <c r="X12" s="173">
        <f>'1999 - 2025'!B476</f>
        <v>4980</v>
      </c>
      <c r="Y12" s="173">
        <f>'1999 - 2025'!G476</f>
        <v>4941</v>
      </c>
      <c r="Z12" s="173">
        <f>'1999 - 2025'!B516</f>
        <v>5289</v>
      </c>
      <c r="AA12" s="173">
        <f>'1999 - 2025'!G516</f>
        <v>5631</v>
      </c>
      <c r="AB12" s="267">
        <f>'1999 - 2025'!B556</f>
        <v>6338</v>
      </c>
    </row>
    <row r="13" spans="1:28" ht="13.5" thickBot="1" x14ac:dyDescent="0.25">
      <c r="A13" s="410" t="s">
        <v>41</v>
      </c>
      <c r="B13" s="405">
        <v>105442</v>
      </c>
      <c r="C13" s="19">
        <v>97624</v>
      </c>
      <c r="D13" s="19">
        <v>102855</v>
      </c>
      <c r="E13" s="174">
        <v>108491</v>
      </c>
      <c r="F13" s="174">
        <v>118461</v>
      </c>
      <c r="G13" s="174">
        <v>128126</v>
      </c>
      <c r="H13" s="174">
        <v>128235</v>
      </c>
      <c r="I13" s="19">
        <v>135301</v>
      </c>
      <c r="J13" s="254">
        <v>144117</v>
      </c>
      <c r="K13" s="174">
        <v>144852</v>
      </c>
      <c r="L13" s="174">
        <v>146175</v>
      </c>
      <c r="M13" s="19">
        <v>150104</v>
      </c>
      <c r="N13" s="174">
        <v>148653</v>
      </c>
      <c r="O13" s="174">
        <v>140035</v>
      </c>
      <c r="P13" s="174">
        <f t="shared" ref="P13:U13" si="2">SUM(P10:P12)</f>
        <v>132761</v>
      </c>
      <c r="Q13" s="174">
        <f t="shared" si="2"/>
        <v>119507</v>
      </c>
      <c r="R13" s="174">
        <f t="shared" si="2"/>
        <v>111596</v>
      </c>
      <c r="S13" s="174">
        <f t="shared" si="2"/>
        <v>101399</v>
      </c>
      <c r="T13" s="174">
        <f t="shared" si="2"/>
        <v>97302</v>
      </c>
      <c r="U13" s="174">
        <f t="shared" si="2"/>
        <v>93742</v>
      </c>
      <c r="V13" s="174">
        <f t="shared" ref="V13:AB13" si="3">SUM(V10:V12)</f>
        <v>97666</v>
      </c>
      <c r="W13" s="174">
        <f t="shared" si="3"/>
        <v>101280</v>
      </c>
      <c r="X13" s="174">
        <f t="shared" si="3"/>
        <v>104811</v>
      </c>
      <c r="Y13" s="174">
        <f t="shared" si="3"/>
        <v>101324</v>
      </c>
      <c r="Z13" s="174">
        <f t="shared" si="3"/>
        <v>105880</v>
      </c>
      <c r="AA13" s="174">
        <f t="shared" si="3"/>
        <v>108510</v>
      </c>
      <c r="AB13" s="268">
        <f t="shared" si="3"/>
        <v>113281</v>
      </c>
    </row>
    <row r="14" spans="1:28" ht="13.5" thickBot="1" x14ac:dyDescent="0.25">
      <c r="A14" s="411" t="s">
        <v>5</v>
      </c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2"/>
      <c r="AB14" s="323"/>
    </row>
    <row r="15" spans="1:28" x14ac:dyDescent="0.2">
      <c r="A15" s="409" t="s">
        <v>38</v>
      </c>
      <c r="B15" s="402">
        <v>45752</v>
      </c>
      <c r="C15" s="18">
        <v>44010</v>
      </c>
      <c r="D15" s="18">
        <v>52863</v>
      </c>
      <c r="E15" s="171">
        <v>58897</v>
      </c>
      <c r="F15" s="171">
        <v>67461</v>
      </c>
      <c r="G15" s="171">
        <v>73648</v>
      </c>
      <c r="H15" s="171">
        <v>77933</v>
      </c>
      <c r="I15" s="18">
        <v>87237</v>
      </c>
      <c r="J15" s="255">
        <v>95078</v>
      </c>
      <c r="K15" s="171">
        <v>101946</v>
      </c>
      <c r="L15" s="171">
        <v>103273</v>
      </c>
      <c r="M15" s="18">
        <v>104281</v>
      </c>
      <c r="N15" s="171">
        <v>101584</v>
      </c>
      <c r="O15" s="171">
        <v>96121</v>
      </c>
      <c r="P15" s="171">
        <f>'1999 - 2025'!C312</f>
        <v>91707</v>
      </c>
      <c r="Q15" s="171">
        <f>'1999 - 2025'!H312</f>
        <v>82853</v>
      </c>
      <c r="R15" s="171">
        <f>'1999 - 2025'!C352</f>
        <v>79381</v>
      </c>
      <c r="S15" s="171">
        <f>'1999 - 2025'!H352</f>
        <v>73837</v>
      </c>
      <c r="T15" s="171">
        <f>'1999 - 2025'!C392</f>
        <v>73027</v>
      </c>
      <c r="U15" s="171">
        <f>'1999 - 2025'!H392</f>
        <v>71882</v>
      </c>
      <c r="V15" s="171">
        <f>'1999 - 2025'!C432</f>
        <v>75882</v>
      </c>
      <c r="W15" s="171">
        <f>'1999 - 2025'!H432</f>
        <v>78220</v>
      </c>
      <c r="X15" s="171">
        <f>'1999 - 2025'!C472</f>
        <v>77794</v>
      </c>
      <c r="Y15" s="171">
        <f>'1999 - 2025'!H472</f>
        <v>74413</v>
      </c>
      <c r="Z15" s="171">
        <f>'1999 - 2025'!C512</f>
        <v>76979</v>
      </c>
      <c r="AA15" s="171">
        <f>'1999 - 2025'!H512</f>
        <v>79465</v>
      </c>
      <c r="AB15" s="269">
        <f>'1999 - 2025'!C552</f>
        <v>83958</v>
      </c>
    </row>
    <row r="16" spans="1:28" x14ac:dyDescent="0.2">
      <c r="A16" s="33" t="s">
        <v>39</v>
      </c>
      <c r="B16" s="403">
        <v>13745</v>
      </c>
      <c r="C16" s="10">
        <v>9242</v>
      </c>
      <c r="D16" s="10">
        <v>12022</v>
      </c>
      <c r="E16" s="172">
        <v>12643</v>
      </c>
      <c r="F16" s="172">
        <v>13386</v>
      </c>
      <c r="G16" s="172">
        <v>11396</v>
      </c>
      <c r="H16" s="172">
        <v>11150</v>
      </c>
      <c r="I16" s="10">
        <v>10807</v>
      </c>
      <c r="J16" s="252">
        <v>11517</v>
      </c>
      <c r="K16" s="172">
        <v>10536</v>
      </c>
      <c r="L16" s="172">
        <v>11444</v>
      </c>
      <c r="M16" s="10">
        <v>12291</v>
      </c>
      <c r="N16" s="172">
        <v>11643</v>
      </c>
      <c r="O16" s="172">
        <v>11658</v>
      </c>
      <c r="P16" s="172">
        <f>'1999 - 2025'!D312</f>
        <v>11360</v>
      </c>
      <c r="Q16" s="172">
        <f>'1999 - 2025'!I312</f>
        <v>10382</v>
      </c>
      <c r="R16" s="172">
        <f>'1999 - 2025'!D352</f>
        <v>9074</v>
      </c>
      <c r="S16" s="172">
        <f>'1999 - 2025'!I352</f>
        <v>8067</v>
      </c>
      <c r="T16" s="172">
        <f>'1999 - 2025'!D392</f>
        <v>7905</v>
      </c>
      <c r="U16" s="172">
        <f>'1999 - 2025'!I392</f>
        <v>7548</v>
      </c>
      <c r="V16" s="172">
        <f>'1999 - 2025'!D432</f>
        <v>7297</v>
      </c>
      <c r="W16" s="172">
        <f>'1999 - 2025'!I432</f>
        <v>7632</v>
      </c>
      <c r="X16" s="172">
        <f>'1999 - 2025'!D472</f>
        <v>8966</v>
      </c>
      <c r="Y16" s="172">
        <f>'1999 - 2025'!I472</f>
        <v>8701</v>
      </c>
      <c r="Z16" s="172">
        <f>'1999 - 2025'!D512</f>
        <v>8874</v>
      </c>
      <c r="AA16" s="172">
        <f>'1999 - 2025'!I512</f>
        <v>9572</v>
      </c>
      <c r="AB16" s="266">
        <f>'1999 - 2025'!D552</f>
        <v>9934</v>
      </c>
    </row>
    <row r="17" spans="1:28" x14ac:dyDescent="0.2">
      <c r="A17" s="34" t="s">
        <v>40</v>
      </c>
      <c r="B17" s="404">
        <v>1653</v>
      </c>
      <c r="C17" s="11">
        <v>1204</v>
      </c>
      <c r="D17" s="11">
        <v>1813</v>
      </c>
      <c r="E17" s="173">
        <v>2180</v>
      </c>
      <c r="F17" s="173">
        <v>2121</v>
      </c>
      <c r="G17" s="173">
        <v>1965</v>
      </c>
      <c r="H17" s="173">
        <v>2053</v>
      </c>
      <c r="I17" s="11">
        <v>1838</v>
      </c>
      <c r="J17" s="253">
        <v>2112</v>
      </c>
      <c r="K17" s="173">
        <v>2057</v>
      </c>
      <c r="L17" s="173">
        <v>2297</v>
      </c>
      <c r="M17" s="11">
        <v>2156</v>
      </c>
      <c r="N17" s="173">
        <v>2177</v>
      </c>
      <c r="O17" s="173">
        <v>2140</v>
      </c>
      <c r="P17" s="173">
        <f>'1999 - 2025'!B312</f>
        <v>2007</v>
      </c>
      <c r="Q17" s="173">
        <f>'1999 - 2025'!G312</f>
        <v>1911</v>
      </c>
      <c r="R17" s="173">
        <f>'1999 - 2025'!B352</f>
        <v>958</v>
      </c>
      <c r="S17" s="173">
        <f>'1999 - 2025'!G352</f>
        <v>958</v>
      </c>
      <c r="T17" s="173">
        <f>'1999 - 2025'!B392</f>
        <v>1607</v>
      </c>
      <c r="U17" s="173">
        <f>'1999 - 2025'!G392</f>
        <v>1480</v>
      </c>
      <c r="V17" s="173">
        <f>'1999 - 2025'!B432</f>
        <v>1603</v>
      </c>
      <c r="W17" s="173">
        <f>'1999 - 2025'!G432</f>
        <v>1580</v>
      </c>
      <c r="X17" s="173">
        <f>'1999 - 2025'!B472</f>
        <v>1827</v>
      </c>
      <c r="Y17" s="173">
        <f>'1999 - 2025'!G472</f>
        <v>1725</v>
      </c>
      <c r="Z17" s="173">
        <f>'1999 - 2025'!B512</f>
        <v>1771</v>
      </c>
      <c r="AA17" s="173">
        <f>'1999 - 2025'!G512</f>
        <v>1963</v>
      </c>
      <c r="AB17" s="267">
        <f>'1999 - 2025'!B552</f>
        <v>2323</v>
      </c>
    </row>
    <row r="18" spans="1:28" ht="13.5" thickBot="1" x14ac:dyDescent="0.25">
      <c r="A18" s="410" t="s">
        <v>41</v>
      </c>
      <c r="B18" s="405">
        <f>SUM(B15:B17)</f>
        <v>61150</v>
      </c>
      <c r="C18" s="19">
        <f>+'vše _ druh studia '!J24</f>
        <v>52248</v>
      </c>
      <c r="D18" s="19">
        <v>66698</v>
      </c>
      <c r="E18" s="174">
        <v>73720</v>
      </c>
      <c r="F18" s="174">
        <v>82968</v>
      </c>
      <c r="G18" s="174">
        <v>87009</v>
      </c>
      <c r="H18" s="174">
        <v>91136</v>
      </c>
      <c r="I18" s="19">
        <v>99882</v>
      </c>
      <c r="J18" s="254">
        <v>108707</v>
      </c>
      <c r="K18" s="174">
        <v>114539</v>
      </c>
      <c r="L18" s="174">
        <v>117014</v>
      </c>
      <c r="M18" s="19">
        <v>118728</v>
      </c>
      <c r="N18" s="174">
        <v>115404</v>
      </c>
      <c r="O18" s="174">
        <v>109919</v>
      </c>
      <c r="P18" s="174">
        <f t="shared" ref="P18:U18" si="4">SUM(P15:P17)</f>
        <v>105074</v>
      </c>
      <c r="Q18" s="174">
        <f t="shared" si="4"/>
        <v>95146</v>
      </c>
      <c r="R18" s="174">
        <f t="shared" si="4"/>
        <v>89413</v>
      </c>
      <c r="S18" s="174">
        <f t="shared" si="4"/>
        <v>82862</v>
      </c>
      <c r="T18" s="174">
        <f t="shared" si="4"/>
        <v>82539</v>
      </c>
      <c r="U18" s="174">
        <f t="shared" si="4"/>
        <v>80910</v>
      </c>
      <c r="V18" s="174">
        <f t="shared" ref="V18:AB18" si="5">SUM(V15:V17)</f>
        <v>84782</v>
      </c>
      <c r="W18" s="174">
        <f t="shared" si="5"/>
        <v>87432</v>
      </c>
      <c r="X18" s="174">
        <f t="shared" si="5"/>
        <v>88587</v>
      </c>
      <c r="Y18" s="174">
        <f t="shared" si="5"/>
        <v>84839</v>
      </c>
      <c r="Z18" s="174">
        <f t="shared" si="5"/>
        <v>87624</v>
      </c>
      <c r="AA18" s="174">
        <f t="shared" si="5"/>
        <v>91000</v>
      </c>
      <c r="AB18" s="268">
        <f t="shared" si="5"/>
        <v>96215</v>
      </c>
    </row>
    <row r="19" spans="1:28" ht="13.5" thickBot="1" x14ac:dyDescent="0.25">
      <c r="A19" s="411" t="s">
        <v>6</v>
      </c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322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3"/>
    </row>
    <row r="20" spans="1:28" x14ac:dyDescent="0.2">
      <c r="A20" s="409" t="s">
        <v>38</v>
      </c>
      <c r="B20" s="402">
        <v>44163</v>
      </c>
      <c r="C20" s="18">
        <v>43451</v>
      </c>
      <c r="D20" s="18">
        <v>52198</v>
      </c>
      <c r="E20" s="171">
        <v>57862</v>
      </c>
      <c r="F20" s="171">
        <v>66090</v>
      </c>
      <c r="G20" s="171">
        <v>71808</v>
      </c>
      <c r="H20" s="171">
        <v>75727</v>
      </c>
      <c r="I20" s="18">
        <v>85038</v>
      </c>
      <c r="J20" s="255">
        <v>92187</v>
      </c>
      <c r="K20" s="171">
        <v>98125</v>
      </c>
      <c r="L20" s="171">
        <v>99213</v>
      </c>
      <c r="M20" s="18">
        <v>100005</v>
      </c>
      <c r="N20" s="171">
        <v>97229</v>
      </c>
      <c r="O20" s="171">
        <v>91779</v>
      </c>
      <c r="P20" s="171">
        <f>'1999 - 2025'!C314</f>
        <v>87520</v>
      </c>
      <c r="Q20" s="171">
        <f>'1999 - 2025'!H314</f>
        <v>78409</v>
      </c>
      <c r="R20" s="171">
        <f>'1999 - 2025'!C354</f>
        <v>74246</v>
      </c>
      <c r="S20" s="171">
        <f>'1999 - 2025'!H354</f>
        <v>69232</v>
      </c>
      <c r="T20" s="171">
        <f>'1999 - 2025'!C394</f>
        <v>69283</v>
      </c>
      <c r="U20" s="171">
        <f>'1999 - 2025'!H394</f>
        <v>68168</v>
      </c>
      <c r="V20" s="171">
        <f>'1999 - 2025'!C434</f>
        <v>72094</v>
      </c>
      <c r="W20" s="171">
        <f>'1999 - 2025'!H434</f>
        <v>74987</v>
      </c>
      <c r="X20" s="171">
        <f>'1999 - 2025'!C474</f>
        <v>74609</v>
      </c>
      <c r="Y20" s="171">
        <f>'1999 - 2025'!H474</f>
        <v>72088</v>
      </c>
      <c r="Z20" s="171">
        <f>'1999 - 2025'!C514</f>
        <v>74576</v>
      </c>
      <c r="AA20" s="171">
        <f>'1999 - 2025'!H514</f>
        <v>77032</v>
      </c>
      <c r="AB20" s="269">
        <f>'1999 - 2025'!C554</f>
        <v>81663</v>
      </c>
    </row>
    <row r="21" spans="1:28" x14ac:dyDescent="0.2">
      <c r="A21" s="33" t="s">
        <v>39</v>
      </c>
      <c r="B21" s="403">
        <v>13065</v>
      </c>
      <c r="C21" s="10">
        <v>8535</v>
      </c>
      <c r="D21" s="10">
        <v>11474</v>
      </c>
      <c r="E21" s="172">
        <v>12122</v>
      </c>
      <c r="F21" s="172">
        <v>13007</v>
      </c>
      <c r="G21" s="172">
        <v>10909</v>
      </c>
      <c r="H21" s="172">
        <v>10667</v>
      </c>
      <c r="I21" s="10">
        <v>10414</v>
      </c>
      <c r="J21" s="252">
        <v>10802</v>
      </c>
      <c r="K21" s="172">
        <v>10057</v>
      </c>
      <c r="L21" s="172">
        <v>10958</v>
      </c>
      <c r="M21" s="10">
        <v>11844</v>
      </c>
      <c r="N21" s="172">
        <v>11196</v>
      </c>
      <c r="O21" s="172">
        <v>11394</v>
      </c>
      <c r="P21" s="172">
        <f>'1999 - 2025'!D314</f>
        <v>11036</v>
      </c>
      <c r="Q21" s="172">
        <f>'1999 - 2025'!I314</f>
        <v>10156</v>
      </c>
      <c r="R21" s="172">
        <f>'1999 - 2025'!D354</f>
        <v>9431</v>
      </c>
      <c r="S21" s="172">
        <f>'1999 - 2025'!I354</f>
        <v>8394</v>
      </c>
      <c r="T21" s="172">
        <f>'1999 - 2025'!D394</f>
        <v>7668</v>
      </c>
      <c r="U21" s="172">
        <f>'1999 - 2025'!I394</f>
        <v>7249</v>
      </c>
      <c r="V21" s="172">
        <f>'1999 - 2025'!D434</f>
        <v>7189</v>
      </c>
      <c r="W21" s="172">
        <f>'1999 - 2025'!I434</f>
        <v>7458</v>
      </c>
      <c r="X21" s="172">
        <f>'1999 - 2025'!D474</f>
        <v>8713</v>
      </c>
      <c r="Y21" s="172">
        <f>'1999 - 2025'!I474</f>
        <v>8230</v>
      </c>
      <c r="Z21" s="172">
        <f>'1999 - 2025'!D514</f>
        <v>8545</v>
      </c>
      <c r="AA21" s="172">
        <f>'1999 - 2025'!I514</f>
        <v>9121</v>
      </c>
      <c r="AB21" s="266">
        <f>'1999 - 2025'!D554</f>
        <v>9473</v>
      </c>
    </row>
    <row r="22" spans="1:28" x14ac:dyDescent="0.2">
      <c r="A22" s="34" t="s">
        <v>40</v>
      </c>
      <c r="B22" s="404">
        <v>391</v>
      </c>
      <c r="C22" s="11">
        <v>262</v>
      </c>
      <c r="D22" s="11">
        <v>329</v>
      </c>
      <c r="E22" s="173">
        <v>480</v>
      </c>
      <c r="F22" s="173">
        <v>427</v>
      </c>
      <c r="G22" s="173">
        <v>391</v>
      </c>
      <c r="H22" s="173">
        <v>482</v>
      </c>
      <c r="I22" s="11">
        <v>444</v>
      </c>
      <c r="J22" s="253">
        <v>540</v>
      </c>
      <c r="K22" s="173">
        <v>601</v>
      </c>
      <c r="L22" s="173">
        <v>605</v>
      </c>
      <c r="M22" s="11">
        <v>671</v>
      </c>
      <c r="N22" s="173">
        <v>608</v>
      </c>
      <c r="O22" s="173">
        <v>649</v>
      </c>
      <c r="P22" s="173">
        <f>'1999 - 2025'!B314</f>
        <v>589</v>
      </c>
      <c r="Q22" s="173">
        <f>'1999 - 2025'!G314</f>
        <v>664</v>
      </c>
      <c r="R22" s="173">
        <f>'1999 - 2025'!B354</f>
        <v>601</v>
      </c>
      <c r="S22" s="173">
        <f>'1999 - 2025'!G354</f>
        <v>631</v>
      </c>
      <c r="T22" s="173">
        <f>'1999 - 2025'!B394</f>
        <v>636</v>
      </c>
      <c r="U22" s="173">
        <f>'1999 - 2025'!G394</f>
        <v>595</v>
      </c>
      <c r="V22" s="173">
        <f>'1999 - 2025'!B434</f>
        <v>636</v>
      </c>
      <c r="W22" s="173">
        <f>'1999 - 2025'!G434</f>
        <v>617</v>
      </c>
      <c r="X22" s="173">
        <f>'1999 - 2025'!B474</f>
        <v>656</v>
      </c>
      <c r="Y22" s="173">
        <f>'1999 - 2025'!G474</f>
        <v>625</v>
      </c>
      <c r="Z22" s="173">
        <f>'1999 - 2025'!B514</f>
        <v>639</v>
      </c>
      <c r="AA22" s="173">
        <f>'1999 - 2025'!G514</f>
        <v>639</v>
      </c>
      <c r="AB22" s="267">
        <f>'1999 - 2025'!B554</f>
        <v>660</v>
      </c>
    </row>
    <row r="23" spans="1:28" ht="13.5" thickBot="1" x14ac:dyDescent="0.25">
      <c r="A23" s="412" t="s">
        <v>41</v>
      </c>
      <c r="B23" s="406">
        <f>SUM(B20:B22)</f>
        <v>57619</v>
      </c>
      <c r="C23" s="12">
        <v>52248</v>
      </c>
      <c r="D23" s="12">
        <v>64001</v>
      </c>
      <c r="E23" s="175">
        <v>70464</v>
      </c>
      <c r="F23" s="175">
        <v>79524</v>
      </c>
      <c r="G23" s="175">
        <v>83108</v>
      </c>
      <c r="H23" s="175">
        <v>86876</v>
      </c>
      <c r="I23" s="248">
        <v>95896</v>
      </c>
      <c r="J23" s="256">
        <v>103529</v>
      </c>
      <c r="K23" s="175">
        <v>108783</v>
      </c>
      <c r="L23" s="175">
        <v>110776</v>
      </c>
      <c r="M23" s="248">
        <v>112520</v>
      </c>
      <c r="N23" s="175">
        <v>109033</v>
      </c>
      <c r="O23" s="175">
        <v>103822</v>
      </c>
      <c r="P23" s="175">
        <f t="shared" ref="P23:U23" si="6">SUM(P20:P22)</f>
        <v>99145</v>
      </c>
      <c r="Q23" s="175">
        <f t="shared" si="6"/>
        <v>89229</v>
      </c>
      <c r="R23" s="175">
        <f t="shared" si="6"/>
        <v>84278</v>
      </c>
      <c r="S23" s="175">
        <f t="shared" si="6"/>
        <v>78257</v>
      </c>
      <c r="T23" s="175">
        <f t="shared" si="6"/>
        <v>77587</v>
      </c>
      <c r="U23" s="175">
        <f t="shared" si="6"/>
        <v>76012</v>
      </c>
      <c r="V23" s="175">
        <f t="shared" ref="V23:AB23" si="7">SUM(V20:V22)</f>
        <v>79919</v>
      </c>
      <c r="W23" s="175">
        <f t="shared" si="7"/>
        <v>83062</v>
      </c>
      <c r="X23" s="175">
        <f t="shared" si="7"/>
        <v>83978</v>
      </c>
      <c r="Y23" s="175">
        <f t="shared" si="7"/>
        <v>80943</v>
      </c>
      <c r="Z23" s="175">
        <f t="shared" si="7"/>
        <v>83760</v>
      </c>
      <c r="AA23" s="175">
        <f t="shared" si="7"/>
        <v>86792</v>
      </c>
      <c r="AB23" s="270">
        <f t="shared" si="7"/>
        <v>91796</v>
      </c>
    </row>
    <row r="24" spans="1:28" ht="9.9499999999999993" customHeight="1" thickTop="1" x14ac:dyDescent="0.2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P24" s="8"/>
      <c r="Q24" s="8"/>
      <c r="R24" s="8"/>
      <c r="AB24" s="94"/>
    </row>
    <row r="25" spans="1:28" ht="13.5" thickBot="1" x14ac:dyDescent="0.25">
      <c r="A25" s="313" t="s">
        <v>243</v>
      </c>
      <c r="B25" s="14"/>
      <c r="C25" s="14"/>
      <c r="D25" s="14"/>
      <c r="E25" s="14"/>
      <c r="F25" s="14"/>
      <c r="G25" s="14"/>
      <c r="H25" s="14"/>
      <c r="I25" s="249"/>
      <c r="J25" s="249"/>
      <c r="K25" s="249"/>
      <c r="L25" s="249"/>
      <c r="M25" s="249"/>
      <c r="N25" s="14"/>
      <c r="P25" s="8"/>
      <c r="Q25" s="8"/>
      <c r="R25" s="8"/>
      <c r="AB25" s="94"/>
    </row>
    <row r="26" spans="1:28" ht="14.25" thickTop="1" thickBot="1" x14ac:dyDescent="0.25">
      <c r="A26" s="407"/>
      <c r="B26" s="401" t="s">
        <v>13</v>
      </c>
      <c r="C26" s="9" t="s">
        <v>14</v>
      </c>
      <c r="D26" s="9" t="s">
        <v>30</v>
      </c>
      <c r="E26" s="170" t="s">
        <v>36</v>
      </c>
      <c r="F26" s="170" t="s">
        <v>51</v>
      </c>
      <c r="G26" s="170" t="s">
        <v>53</v>
      </c>
      <c r="H26" s="170" t="s">
        <v>60</v>
      </c>
      <c r="I26" s="9" t="s">
        <v>65</v>
      </c>
      <c r="J26" s="9" t="s">
        <v>69</v>
      </c>
      <c r="K26" s="286" t="s">
        <v>74</v>
      </c>
      <c r="L26" s="305" t="s">
        <v>99</v>
      </c>
      <c r="M26" s="318" t="s">
        <v>108</v>
      </c>
      <c r="N26" s="342" t="s">
        <v>179</v>
      </c>
      <c r="O26" s="342" t="s">
        <v>182</v>
      </c>
      <c r="P26" s="342" t="s">
        <v>198</v>
      </c>
      <c r="Q26" s="342" t="s">
        <v>200</v>
      </c>
      <c r="R26" s="342" t="s">
        <v>205</v>
      </c>
      <c r="S26" s="342" t="s">
        <v>210</v>
      </c>
      <c r="T26" s="342" t="s">
        <v>213</v>
      </c>
      <c r="U26" s="342" t="s">
        <v>218</v>
      </c>
      <c r="V26" s="342" t="s">
        <v>221</v>
      </c>
      <c r="W26" s="342" t="s">
        <v>224</v>
      </c>
      <c r="X26" s="342" t="s">
        <v>224</v>
      </c>
      <c r="Y26" s="342" t="s">
        <v>230</v>
      </c>
      <c r="Z26" s="342" t="s">
        <v>232</v>
      </c>
      <c r="AA26" s="342" t="s">
        <v>236</v>
      </c>
      <c r="AB26" s="304" t="s">
        <v>238</v>
      </c>
    </row>
    <row r="27" spans="1:28" ht="14.25" thickTop="1" thickBot="1" x14ac:dyDescent="0.25">
      <c r="A27" s="408" t="s">
        <v>15</v>
      </c>
      <c r="B27" s="324"/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  <c r="T27" s="324"/>
      <c r="U27" s="324"/>
      <c r="V27" s="324"/>
      <c r="W27" s="324"/>
      <c r="X27" s="324"/>
      <c r="Y27" s="324"/>
      <c r="Z27" s="324"/>
      <c r="AA27" s="324"/>
      <c r="AB27" s="325"/>
    </row>
    <row r="28" spans="1:28" x14ac:dyDescent="0.2">
      <c r="A28" s="418" t="s">
        <v>38</v>
      </c>
      <c r="B28" s="413">
        <f t="shared" ref="B28:E31" si="8">+B5/B$8</f>
        <v>0.78952196426734333</v>
      </c>
      <c r="C28" s="20">
        <f t="shared" si="8"/>
        <v>0.86056151910649314</v>
      </c>
      <c r="D28" s="20">
        <f t="shared" si="8"/>
        <v>0.8213148776755721</v>
      </c>
      <c r="E28" s="20">
        <f t="shared" si="8"/>
        <v>0.81348107109879964</v>
      </c>
      <c r="F28" s="20">
        <f t="shared" ref="F28:M28" si="9">F5/F8</f>
        <v>0.81133874380857152</v>
      </c>
      <c r="G28" s="195">
        <f t="shared" si="9"/>
        <v>0.85221091608421717</v>
      </c>
      <c r="H28" s="195">
        <f t="shared" si="9"/>
        <v>0.86108312432563761</v>
      </c>
      <c r="I28" s="20">
        <f t="shared" si="9"/>
        <v>0.88285478333867962</v>
      </c>
      <c r="J28" s="257">
        <f t="shared" si="9"/>
        <v>0.88796544896481455</v>
      </c>
      <c r="K28" s="195">
        <f t="shared" si="9"/>
        <v>0.89347440656130817</v>
      </c>
      <c r="L28" s="195">
        <f t="shared" si="9"/>
        <v>0.88688170393382681</v>
      </c>
      <c r="M28" s="20">
        <f t="shared" si="9"/>
        <v>0.88169838400029821</v>
      </c>
      <c r="N28" s="195">
        <v>0.88769229802028127</v>
      </c>
      <c r="O28" s="195">
        <f t="shared" ref="O28:T28" si="10">O5/O8</f>
        <v>0.88295403926574523</v>
      </c>
      <c r="P28" s="195">
        <f t="shared" si="10"/>
        <v>0.88263097910067889</v>
      </c>
      <c r="Q28" s="195">
        <f t="shared" si="10"/>
        <v>0.87927588592512873</v>
      </c>
      <c r="R28" s="195">
        <f t="shared" si="10"/>
        <v>0.88128045914454645</v>
      </c>
      <c r="S28" s="195">
        <f t="shared" si="10"/>
        <v>0.88472536150976278</v>
      </c>
      <c r="T28" s="195">
        <f t="shared" si="10"/>
        <v>0.88830815221013149</v>
      </c>
      <c r="U28" s="195">
        <f t="shared" ref="U28:Z28" si="11">U5/U8</f>
        <v>0.89192214780917967</v>
      </c>
      <c r="V28" s="195">
        <f t="shared" si="11"/>
        <v>0.89556165746596372</v>
      </c>
      <c r="W28" s="195">
        <f t="shared" si="11"/>
        <v>0.89082387625320092</v>
      </c>
      <c r="X28" s="195">
        <f t="shared" si="11"/>
        <v>0.87552974272879891</v>
      </c>
      <c r="Y28" s="195">
        <f t="shared" si="11"/>
        <v>0.87611876949196332</v>
      </c>
      <c r="Z28" s="195">
        <f t="shared" si="11"/>
        <v>0.87342311550651175</v>
      </c>
      <c r="AA28" s="195">
        <f t="shared" ref="AA28:AB28" si="12">AA5/AA8</f>
        <v>0.87155383042506374</v>
      </c>
      <c r="AB28" s="277">
        <f t="shared" si="12"/>
        <v>0.86700841877135948</v>
      </c>
    </row>
    <row r="29" spans="1:28" x14ac:dyDescent="0.2">
      <c r="A29" s="419" t="s">
        <v>39</v>
      </c>
      <c r="B29" s="414">
        <f t="shared" si="8"/>
        <v>9.6078666712389835E-2</v>
      </c>
      <c r="C29" s="15">
        <f t="shared" si="8"/>
        <v>6.3365494270767334E-2</v>
      </c>
      <c r="D29" s="15">
        <f t="shared" si="8"/>
        <v>7.6630845806145237E-2</v>
      </c>
      <c r="E29" s="15">
        <f t="shared" si="8"/>
        <v>8.6309074120708471E-2</v>
      </c>
      <c r="F29" s="15">
        <f t="shared" ref="F29:M29" si="13">F6/F8</f>
        <v>8.8869768775821839E-2</v>
      </c>
      <c r="G29" s="196">
        <f t="shared" si="13"/>
        <v>6.4590898000774999E-2</v>
      </c>
      <c r="H29" s="196">
        <f t="shared" si="13"/>
        <v>6.4402952546321113E-2</v>
      </c>
      <c r="I29" s="15">
        <f t="shared" si="13"/>
        <v>5.9261938724670518E-2</v>
      </c>
      <c r="J29" s="258">
        <f t="shared" si="13"/>
        <v>5.9323717312042237E-2</v>
      </c>
      <c r="K29" s="196">
        <f t="shared" si="13"/>
        <v>6.0727815405808745E-2</v>
      </c>
      <c r="L29" s="196">
        <f t="shared" si="13"/>
        <v>6.2759687543947118E-2</v>
      </c>
      <c r="M29" s="15">
        <f t="shared" si="13"/>
        <v>6.4397681310693178E-2</v>
      </c>
      <c r="N29" s="196">
        <v>5.9410422285509516E-2</v>
      </c>
      <c r="O29" s="196">
        <f t="shared" ref="O29:T29" si="14">O6/O8</f>
        <v>6.2209545844386378E-2</v>
      </c>
      <c r="P29" s="196">
        <f t="shared" si="14"/>
        <v>6.1264587222676706E-2</v>
      </c>
      <c r="Q29" s="196">
        <f t="shared" si="14"/>
        <v>6.402490583442233E-2</v>
      </c>
      <c r="R29" s="196">
        <f t="shared" si="14"/>
        <v>6.6892610642456024E-2</v>
      </c>
      <c r="S29" s="196">
        <f t="shared" si="14"/>
        <v>6.6483302016103404E-2</v>
      </c>
      <c r="T29" s="196">
        <f t="shared" si="14"/>
        <v>6.6803758603947105E-2</v>
      </c>
      <c r="U29" s="196">
        <f t="shared" ref="U29:Z29" si="15">U6/U8</f>
        <v>6.543983345444547E-2</v>
      </c>
      <c r="V29" s="196">
        <f t="shared" si="15"/>
        <v>6.1174309468910552E-2</v>
      </c>
      <c r="W29" s="196">
        <f t="shared" si="15"/>
        <v>6.5775921533795079E-2</v>
      </c>
      <c r="X29" s="196">
        <f t="shared" si="15"/>
        <v>7.1146603747901452E-2</v>
      </c>
      <c r="Y29" s="196">
        <f t="shared" si="15"/>
        <v>6.8547122109653247E-2</v>
      </c>
      <c r="Z29" s="196">
        <f t="shared" si="15"/>
        <v>7.1438083147643439E-2</v>
      </c>
      <c r="AA29" s="196">
        <f t="shared" ref="AA29:AB29" si="16">AA6/AA8</f>
        <v>7.0396298670917887E-2</v>
      </c>
      <c r="AB29" s="278">
        <f t="shared" si="16"/>
        <v>7.1667916979244808E-2</v>
      </c>
    </row>
    <row r="30" spans="1:28" x14ac:dyDescent="0.2">
      <c r="A30" s="420" t="s">
        <v>40</v>
      </c>
      <c r="B30" s="415">
        <f t="shared" si="8"/>
        <v>0.11439936902026679</v>
      </c>
      <c r="C30" s="16">
        <f t="shared" si="8"/>
        <v>7.6072986622739536E-2</v>
      </c>
      <c r="D30" s="16">
        <f t="shared" si="8"/>
        <v>0.10205427651828271</v>
      </c>
      <c r="E30" s="16">
        <f t="shared" si="8"/>
        <v>0.10020985478049189</v>
      </c>
      <c r="F30" s="16">
        <f t="shared" ref="F30:M30" si="17">F7/F8</f>
        <v>9.9791487415606658E-2</v>
      </c>
      <c r="G30" s="197">
        <f t="shared" si="17"/>
        <v>8.3198185915007827E-2</v>
      </c>
      <c r="H30" s="197">
        <f t="shared" si="17"/>
        <v>7.4513923128041323E-2</v>
      </c>
      <c r="I30" s="16">
        <f t="shared" si="17"/>
        <v>5.7883277936649852E-2</v>
      </c>
      <c r="J30" s="259">
        <f t="shared" si="17"/>
        <v>5.2710833723143169E-2</v>
      </c>
      <c r="K30" s="197">
        <f t="shared" si="17"/>
        <v>4.5797778032883076E-2</v>
      </c>
      <c r="L30" s="197">
        <f t="shared" si="17"/>
        <v>5.035860852222606E-2</v>
      </c>
      <c r="M30" s="16">
        <f t="shared" si="17"/>
        <v>5.3903934689008594E-2</v>
      </c>
      <c r="N30" s="197">
        <v>5.2897279694209209E-2</v>
      </c>
      <c r="O30" s="197">
        <f t="shared" ref="O30:T30" si="18">O7/O8</f>
        <v>5.4836414889868429E-2</v>
      </c>
      <c r="P30" s="197">
        <f t="shared" si="18"/>
        <v>5.6104433676644361E-2</v>
      </c>
      <c r="Q30" s="197">
        <f t="shared" si="18"/>
        <v>5.6699208240448919E-2</v>
      </c>
      <c r="R30" s="197">
        <f t="shared" si="18"/>
        <v>5.182693021299755E-2</v>
      </c>
      <c r="S30" s="197">
        <f t="shared" si="18"/>
        <v>4.8791336474133785E-2</v>
      </c>
      <c r="T30" s="197">
        <f t="shared" si="18"/>
        <v>4.4888089185921416E-2</v>
      </c>
      <c r="U30" s="197">
        <f t="shared" ref="U30:Z30" si="19">U7/U8</f>
        <v>4.2638018736374884E-2</v>
      </c>
      <c r="V30" s="197">
        <f t="shared" si="19"/>
        <v>4.3264033065125669E-2</v>
      </c>
      <c r="W30" s="197">
        <f t="shared" si="19"/>
        <v>4.3400202213003995E-2</v>
      </c>
      <c r="X30" s="197">
        <f t="shared" si="19"/>
        <v>5.3323653523299604E-2</v>
      </c>
      <c r="Y30" s="197">
        <f t="shared" si="19"/>
        <v>5.5334108398383437E-2</v>
      </c>
      <c r="Z30" s="197">
        <f t="shared" si="19"/>
        <v>5.513880134584484E-2</v>
      </c>
      <c r="AA30" s="197">
        <f t="shared" ref="AA30:AB30" si="20">AA7/AA8</f>
        <v>5.804987090401844E-2</v>
      </c>
      <c r="AB30" s="279">
        <f t="shared" si="20"/>
        <v>6.1323664249395685E-2</v>
      </c>
    </row>
    <row r="31" spans="1:28" ht="13.5" thickBot="1" x14ac:dyDescent="0.25">
      <c r="A31" s="421" t="s">
        <v>41</v>
      </c>
      <c r="B31" s="416">
        <f t="shared" si="8"/>
        <v>1</v>
      </c>
      <c r="C31" s="21">
        <f t="shared" si="8"/>
        <v>1</v>
      </c>
      <c r="D31" s="21">
        <f t="shared" si="8"/>
        <v>1</v>
      </c>
      <c r="E31" s="21">
        <f t="shared" si="8"/>
        <v>1</v>
      </c>
      <c r="F31" s="21">
        <v>1</v>
      </c>
      <c r="G31" s="198">
        <f t="shared" ref="G31:M31" si="21">G8/G8</f>
        <v>1</v>
      </c>
      <c r="H31" s="198">
        <f t="shared" si="21"/>
        <v>1</v>
      </c>
      <c r="I31" s="21">
        <f t="shared" si="21"/>
        <v>1</v>
      </c>
      <c r="J31" s="260">
        <f t="shared" si="21"/>
        <v>1</v>
      </c>
      <c r="K31" s="198">
        <f t="shared" si="21"/>
        <v>1</v>
      </c>
      <c r="L31" s="198">
        <f t="shared" si="21"/>
        <v>1</v>
      </c>
      <c r="M31" s="21">
        <f t="shared" si="21"/>
        <v>1</v>
      </c>
      <c r="N31" s="198">
        <v>1</v>
      </c>
      <c r="O31" s="198">
        <f t="shared" ref="O31:T31" si="22">O8/O8</f>
        <v>1</v>
      </c>
      <c r="P31" s="198">
        <f t="shared" si="22"/>
        <v>1</v>
      </c>
      <c r="Q31" s="198">
        <f t="shared" si="22"/>
        <v>1</v>
      </c>
      <c r="R31" s="198">
        <f t="shared" si="22"/>
        <v>1</v>
      </c>
      <c r="S31" s="198">
        <f t="shared" si="22"/>
        <v>1</v>
      </c>
      <c r="T31" s="198">
        <f t="shared" si="22"/>
        <v>1</v>
      </c>
      <c r="U31" s="198">
        <f t="shared" ref="U31:Z31" si="23">U8/U8</f>
        <v>1</v>
      </c>
      <c r="V31" s="198">
        <f t="shared" si="23"/>
        <v>1</v>
      </c>
      <c r="W31" s="198">
        <f t="shared" si="23"/>
        <v>1</v>
      </c>
      <c r="X31" s="198">
        <f t="shared" si="23"/>
        <v>1</v>
      </c>
      <c r="Y31" s="198">
        <f t="shared" si="23"/>
        <v>1</v>
      </c>
      <c r="Z31" s="198">
        <f t="shared" si="23"/>
        <v>1</v>
      </c>
      <c r="AA31" s="198">
        <f t="shared" ref="AA31:AB31" si="24">AA8/AA8</f>
        <v>1</v>
      </c>
      <c r="AB31" s="280">
        <f t="shared" si="24"/>
        <v>1</v>
      </c>
    </row>
    <row r="32" spans="1:28" ht="13.5" thickBot="1" x14ac:dyDescent="0.25">
      <c r="A32" s="411" t="s">
        <v>95</v>
      </c>
      <c r="B32" s="322"/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  <c r="O32" s="322"/>
      <c r="P32" s="322"/>
      <c r="Q32" s="322"/>
      <c r="R32" s="322"/>
      <c r="S32" s="322"/>
      <c r="T32" s="322"/>
      <c r="U32" s="322"/>
      <c r="V32" s="322"/>
      <c r="W32" s="322"/>
      <c r="X32" s="322"/>
      <c r="Y32" s="322"/>
      <c r="Z32" s="322"/>
      <c r="AA32" s="322"/>
      <c r="AB32" s="323"/>
    </row>
    <row r="33" spans="1:28" x14ac:dyDescent="0.2">
      <c r="A33" s="418" t="s">
        <v>38</v>
      </c>
      <c r="B33" s="413">
        <f t="shared" ref="B33:M33" si="25">B10/B13</f>
        <v>0.78924906583714272</v>
      </c>
      <c r="C33" s="20">
        <f t="shared" si="25"/>
        <v>0.86071048102925507</v>
      </c>
      <c r="D33" s="20">
        <f t="shared" si="25"/>
        <v>0.82908949492003303</v>
      </c>
      <c r="E33" s="20">
        <f t="shared" si="25"/>
        <v>0.82007724143016469</v>
      </c>
      <c r="F33" s="195">
        <f t="shared" si="25"/>
        <v>0.81940047779437963</v>
      </c>
      <c r="G33" s="195">
        <f t="shared" si="25"/>
        <v>0.86281472925089364</v>
      </c>
      <c r="H33" s="195">
        <f t="shared" si="25"/>
        <v>0.8728194330720942</v>
      </c>
      <c r="I33" s="20">
        <f t="shared" si="25"/>
        <v>0.88921737459442285</v>
      </c>
      <c r="J33" s="257">
        <f t="shared" si="25"/>
        <v>0.89175461604113326</v>
      </c>
      <c r="K33" s="195">
        <f t="shared" si="25"/>
        <v>0.89925579211885232</v>
      </c>
      <c r="L33" s="195">
        <f t="shared" si="25"/>
        <v>0.89073370959466391</v>
      </c>
      <c r="M33" s="20">
        <f t="shared" si="25"/>
        <v>0.88396045408516766</v>
      </c>
      <c r="N33" s="195">
        <v>0.88928578636152655</v>
      </c>
      <c r="O33" s="195">
        <f t="shared" ref="O33:T33" si="26">O10/O13</f>
        <v>0.8843431999143071</v>
      </c>
      <c r="P33" s="195">
        <f t="shared" si="26"/>
        <v>0.88128290687777289</v>
      </c>
      <c r="Q33" s="195">
        <f t="shared" si="26"/>
        <v>0.87922046407323418</v>
      </c>
      <c r="R33" s="195">
        <f t="shared" si="26"/>
        <v>0.87611563138463744</v>
      </c>
      <c r="S33" s="195">
        <f t="shared" si="26"/>
        <v>0.88021578122072208</v>
      </c>
      <c r="T33" s="195">
        <f t="shared" si="26"/>
        <v>0.89091693901461433</v>
      </c>
      <c r="U33" s="195">
        <f t="shared" ref="U33:Z33" si="27">U10/U13</f>
        <v>0.89583111092146528</v>
      </c>
      <c r="V33" s="195">
        <f t="shared" si="27"/>
        <v>0.90068191591751479</v>
      </c>
      <c r="W33" s="195">
        <f t="shared" si="27"/>
        <v>0.8948755924170616</v>
      </c>
      <c r="X33" s="195">
        <f t="shared" si="27"/>
        <v>0.87870547938670562</v>
      </c>
      <c r="Y33" s="195">
        <f t="shared" si="27"/>
        <v>0.87688997670838098</v>
      </c>
      <c r="Z33" s="195">
        <f t="shared" si="27"/>
        <v>0.87227049489988662</v>
      </c>
      <c r="AA33" s="195">
        <f t="shared" ref="AA33:AB33" si="28">AA10/AA13</f>
        <v>0.87144963597825087</v>
      </c>
      <c r="AB33" s="277">
        <f t="shared" si="28"/>
        <v>0.86581156592897313</v>
      </c>
    </row>
    <row r="34" spans="1:28" x14ac:dyDescent="0.2">
      <c r="A34" s="419" t="s">
        <v>39</v>
      </c>
      <c r="B34" s="414">
        <f t="shared" ref="B34:M34" si="29">B11/B13</f>
        <v>0.10716792170102996</v>
      </c>
      <c r="C34" s="15">
        <f t="shared" si="29"/>
        <v>6.9900844054740632E-2</v>
      </c>
      <c r="D34" s="15">
        <f t="shared" si="29"/>
        <v>8.2523941471002865E-2</v>
      </c>
      <c r="E34" s="15">
        <f t="shared" si="29"/>
        <v>9.3593016932280101E-2</v>
      </c>
      <c r="F34" s="196">
        <f t="shared" si="29"/>
        <v>9.5322511206219762E-2</v>
      </c>
      <c r="G34" s="196">
        <f t="shared" si="29"/>
        <v>6.7745812715608075E-2</v>
      </c>
      <c r="H34" s="196">
        <f t="shared" si="29"/>
        <v>6.6658868483643316E-2</v>
      </c>
      <c r="I34" s="15">
        <f t="shared" si="29"/>
        <v>6.0428230390019287E-2</v>
      </c>
      <c r="J34" s="258">
        <f t="shared" si="29"/>
        <v>6.1651297209905843E-2</v>
      </c>
      <c r="K34" s="196">
        <f t="shared" si="29"/>
        <v>6.0309833485212495E-2</v>
      </c>
      <c r="L34" s="196">
        <f t="shared" si="29"/>
        <v>6.436121087737301E-2</v>
      </c>
      <c r="M34" s="15">
        <f t="shared" si="29"/>
        <v>6.6833661994350591E-2</v>
      </c>
      <c r="N34" s="196">
        <v>6.3052881542922101E-2</v>
      </c>
      <c r="O34" s="196">
        <f t="shared" ref="O34:T34" si="30">O11/O13</f>
        <v>6.6461955939586537E-2</v>
      </c>
      <c r="P34" s="196">
        <f t="shared" si="30"/>
        <v>6.7753331174064679E-2</v>
      </c>
      <c r="Q34" s="196">
        <f t="shared" si="30"/>
        <v>7.0631845833298471E-2</v>
      </c>
      <c r="R34" s="196">
        <f t="shared" si="30"/>
        <v>7.2690777447220328E-2</v>
      </c>
      <c r="S34" s="196">
        <f t="shared" si="30"/>
        <v>7.2229509166757064E-2</v>
      </c>
      <c r="T34" s="196">
        <f t="shared" si="30"/>
        <v>7.1129062095332055E-2</v>
      </c>
      <c r="U34" s="196">
        <f t="shared" ref="U34:Z34" si="31">U11/U13</f>
        <v>6.6619018156216001E-2</v>
      </c>
      <c r="V34" s="196">
        <f t="shared" si="31"/>
        <v>6.2775172526774933E-2</v>
      </c>
      <c r="W34" s="196">
        <f t="shared" si="31"/>
        <v>6.7318325434439177E-2</v>
      </c>
      <c r="X34" s="196">
        <f t="shared" si="31"/>
        <v>7.3780423810477905E-2</v>
      </c>
      <c r="Y34" s="196">
        <f t="shared" si="31"/>
        <v>7.4345663416367294E-2</v>
      </c>
      <c r="Z34" s="196">
        <f t="shared" si="31"/>
        <v>7.7776728371741599E-2</v>
      </c>
      <c r="AA34" s="196">
        <f t="shared" ref="AA34:AB34" si="32">AA11/AA13</f>
        <v>7.6656529352133448E-2</v>
      </c>
      <c r="AB34" s="278">
        <f t="shared" si="32"/>
        <v>7.8239069217256207E-2</v>
      </c>
    </row>
    <row r="35" spans="1:28" x14ac:dyDescent="0.2">
      <c r="A35" s="420" t="s">
        <v>40</v>
      </c>
      <c r="B35" s="415">
        <f t="shared" ref="B35:M35" si="33">B12/B13</f>
        <v>0.10358301246182736</v>
      </c>
      <c r="C35" s="16">
        <f t="shared" si="33"/>
        <v>6.9388674916004256E-2</v>
      </c>
      <c r="D35" s="16">
        <f t="shared" si="33"/>
        <v>8.8386563608964075E-2</v>
      </c>
      <c r="E35" s="16">
        <f t="shared" si="33"/>
        <v>8.6329741637555191E-2</v>
      </c>
      <c r="F35" s="197">
        <f t="shared" si="33"/>
        <v>8.5277010999400646E-2</v>
      </c>
      <c r="G35" s="197">
        <f t="shared" si="33"/>
        <v>6.9439458033498269E-2</v>
      </c>
      <c r="H35" s="197">
        <f t="shared" si="33"/>
        <v>6.0521698444262487E-2</v>
      </c>
      <c r="I35" s="16">
        <f t="shared" si="33"/>
        <v>5.0354395015557905E-2</v>
      </c>
      <c r="J35" s="259">
        <f t="shared" si="33"/>
        <v>4.6594086748960914E-2</v>
      </c>
      <c r="K35" s="197">
        <f t="shared" si="33"/>
        <v>4.0434374395935162E-2</v>
      </c>
      <c r="L35" s="197">
        <f t="shared" si="33"/>
        <v>4.4905079527963056E-2</v>
      </c>
      <c r="M35" s="16">
        <f t="shared" si="33"/>
        <v>4.9205883920481801E-2</v>
      </c>
      <c r="N35" s="197">
        <v>4.7661332095551387E-2</v>
      </c>
      <c r="O35" s="197">
        <f t="shared" ref="O35:T35" si="34">O12/O13</f>
        <v>4.919484414610633E-2</v>
      </c>
      <c r="P35" s="197">
        <f t="shared" si="34"/>
        <v>5.0963761948162489E-2</v>
      </c>
      <c r="Q35" s="197">
        <f t="shared" si="34"/>
        <v>5.0147690093467326E-2</v>
      </c>
      <c r="R35" s="197">
        <f t="shared" si="34"/>
        <v>5.1193591168142226E-2</v>
      </c>
      <c r="S35" s="197">
        <f t="shared" si="34"/>
        <v>4.7554709612520833E-2</v>
      </c>
      <c r="T35" s="197">
        <f t="shared" si="34"/>
        <v>3.7953998890053645E-2</v>
      </c>
      <c r="U35" s="197">
        <f t="shared" ref="U35:Z35" si="35">U12/U13</f>
        <v>3.7549870922318707E-2</v>
      </c>
      <c r="V35" s="197">
        <f t="shared" si="35"/>
        <v>3.6542911555710281E-2</v>
      </c>
      <c r="W35" s="197">
        <f t="shared" si="35"/>
        <v>3.7806082148499211E-2</v>
      </c>
      <c r="X35" s="197">
        <f t="shared" si="35"/>
        <v>4.7514096802816499E-2</v>
      </c>
      <c r="Y35" s="197">
        <f t="shared" si="35"/>
        <v>4.876435987525167E-2</v>
      </c>
      <c r="Z35" s="197">
        <f t="shared" si="35"/>
        <v>4.9952776728371742E-2</v>
      </c>
      <c r="AA35" s="197">
        <f t="shared" ref="AA35:AB35" si="36">AA12/AA13</f>
        <v>5.1893834669615703E-2</v>
      </c>
      <c r="AB35" s="279">
        <f t="shared" si="36"/>
        <v>5.5949364853770708E-2</v>
      </c>
    </row>
    <row r="36" spans="1:28" ht="13.5" thickBot="1" x14ac:dyDescent="0.25">
      <c r="A36" s="421" t="s">
        <v>41</v>
      </c>
      <c r="B36" s="416">
        <f t="shared" ref="B36:M36" si="37">B13/B13</f>
        <v>1</v>
      </c>
      <c r="C36" s="21">
        <f t="shared" si="37"/>
        <v>1</v>
      </c>
      <c r="D36" s="21">
        <f t="shared" si="37"/>
        <v>1</v>
      </c>
      <c r="E36" s="21">
        <f t="shared" si="37"/>
        <v>1</v>
      </c>
      <c r="F36" s="198">
        <f t="shared" si="37"/>
        <v>1</v>
      </c>
      <c r="G36" s="198">
        <f t="shared" si="37"/>
        <v>1</v>
      </c>
      <c r="H36" s="198">
        <f t="shared" si="37"/>
        <v>1</v>
      </c>
      <c r="I36" s="21">
        <f t="shared" si="37"/>
        <v>1</v>
      </c>
      <c r="J36" s="260">
        <f t="shared" si="37"/>
        <v>1</v>
      </c>
      <c r="K36" s="288">
        <f t="shared" si="37"/>
        <v>1</v>
      </c>
      <c r="L36" s="288">
        <f t="shared" si="37"/>
        <v>1</v>
      </c>
      <c r="M36" s="319">
        <f t="shared" si="37"/>
        <v>1</v>
      </c>
      <c r="N36" s="288">
        <v>1</v>
      </c>
      <c r="O36" s="288">
        <f t="shared" ref="O36:T36" si="38">O13/O13</f>
        <v>1</v>
      </c>
      <c r="P36" s="288">
        <f t="shared" si="38"/>
        <v>1</v>
      </c>
      <c r="Q36" s="288">
        <f t="shared" si="38"/>
        <v>1</v>
      </c>
      <c r="R36" s="288">
        <f t="shared" si="38"/>
        <v>1</v>
      </c>
      <c r="S36" s="288">
        <f t="shared" si="38"/>
        <v>1</v>
      </c>
      <c r="T36" s="288">
        <f t="shared" si="38"/>
        <v>1</v>
      </c>
      <c r="U36" s="288">
        <f t="shared" ref="U36:Z36" si="39">U13/U13</f>
        <v>1</v>
      </c>
      <c r="V36" s="288">
        <f t="shared" si="39"/>
        <v>1</v>
      </c>
      <c r="W36" s="288">
        <f t="shared" si="39"/>
        <v>1</v>
      </c>
      <c r="X36" s="288">
        <f t="shared" si="39"/>
        <v>1</v>
      </c>
      <c r="Y36" s="288">
        <f t="shared" si="39"/>
        <v>1</v>
      </c>
      <c r="Z36" s="288">
        <f t="shared" si="39"/>
        <v>1</v>
      </c>
      <c r="AA36" s="288">
        <f t="shared" ref="AA36:AB36" si="40">AA13/AA13</f>
        <v>1</v>
      </c>
      <c r="AB36" s="281">
        <f t="shared" si="40"/>
        <v>1</v>
      </c>
    </row>
    <row r="37" spans="1:28" ht="13.5" thickBot="1" x14ac:dyDescent="0.25">
      <c r="A37" s="422" t="s">
        <v>5</v>
      </c>
      <c r="B37" s="320"/>
      <c r="C37" s="320"/>
      <c r="D37" s="320"/>
      <c r="E37" s="320"/>
      <c r="F37" s="320"/>
      <c r="G37" s="320"/>
      <c r="H37" s="320"/>
      <c r="I37" s="320"/>
      <c r="J37" s="320"/>
      <c r="K37" s="320"/>
      <c r="L37" s="320"/>
      <c r="M37" s="320"/>
      <c r="N37" s="320"/>
      <c r="O37" s="320"/>
      <c r="P37" s="320"/>
      <c r="Q37" s="320"/>
      <c r="R37" s="320"/>
      <c r="S37" s="320"/>
      <c r="T37" s="320"/>
      <c r="U37" s="320"/>
      <c r="V37" s="320"/>
      <c r="W37" s="320"/>
      <c r="X37" s="320"/>
      <c r="Y37" s="320"/>
      <c r="Z37" s="320"/>
      <c r="AA37" s="320"/>
      <c r="AB37" s="321"/>
    </row>
    <row r="38" spans="1:28" x14ac:dyDescent="0.2">
      <c r="A38" s="418" t="s">
        <v>38</v>
      </c>
      <c r="B38" s="413">
        <f>+B15/B$18</f>
        <v>0.74819296811120195</v>
      </c>
      <c r="C38" s="20">
        <f>+C15/C$18</f>
        <v>0.84232889297197977</v>
      </c>
      <c r="D38" s="20">
        <f>+D15/D$18</f>
        <v>0.7925724909292633</v>
      </c>
      <c r="E38" s="20">
        <f>+E15/E$18</f>
        <v>0.79892837764514379</v>
      </c>
      <c r="F38" s="195">
        <f t="shared" ref="F38:M38" si="41">F15/F18</f>
        <v>0.81309661556262658</v>
      </c>
      <c r="G38" s="195">
        <f t="shared" si="41"/>
        <v>0.84644117275224406</v>
      </c>
      <c r="H38" s="195">
        <f t="shared" si="41"/>
        <v>0.8551285990168539</v>
      </c>
      <c r="I38" s="20">
        <f t="shared" si="41"/>
        <v>0.87340061272301317</v>
      </c>
      <c r="J38" s="257">
        <f t="shared" si="41"/>
        <v>0.87462628901542683</v>
      </c>
      <c r="K38" s="195">
        <f t="shared" si="41"/>
        <v>0.89005491579287399</v>
      </c>
      <c r="L38" s="195">
        <f t="shared" si="41"/>
        <v>0.88256960705556597</v>
      </c>
      <c r="M38" s="20">
        <f t="shared" si="41"/>
        <v>0.87831850953439794</v>
      </c>
      <c r="N38" s="195">
        <v>0.88024678520675192</v>
      </c>
      <c r="O38" s="195">
        <f t="shared" ref="O38:T38" si="42">O15/O18</f>
        <v>0.87447120152112012</v>
      </c>
      <c r="P38" s="195">
        <f t="shared" si="42"/>
        <v>0.87278489445533625</v>
      </c>
      <c r="Q38" s="195">
        <f t="shared" si="42"/>
        <v>0.87079856220965679</v>
      </c>
      <c r="R38" s="195">
        <f t="shared" si="42"/>
        <v>0.88780155011016293</v>
      </c>
      <c r="S38" s="195">
        <f t="shared" si="42"/>
        <v>0.89108397093963454</v>
      </c>
      <c r="T38" s="195">
        <f t="shared" si="42"/>
        <v>0.88475750857170554</v>
      </c>
      <c r="U38" s="195">
        <f t="shared" ref="U38:Z38" si="43">U15/U18</f>
        <v>0.88841923124459277</v>
      </c>
      <c r="V38" s="195">
        <f t="shared" si="43"/>
        <v>0.89502488735816566</v>
      </c>
      <c r="W38" s="195">
        <f t="shared" si="43"/>
        <v>0.89463811876658428</v>
      </c>
      <c r="X38" s="195">
        <f t="shared" si="43"/>
        <v>0.87816496777179498</v>
      </c>
      <c r="Y38" s="195">
        <f t="shared" si="43"/>
        <v>0.87710840533245327</v>
      </c>
      <c r="Z38" s="195">
        <f t="shared" si="43"/>
        <v>0.87851501871633342</v>
      </c>
      <c r="AA38" s="195">
        <f t="shared" ref="AA38:AB38" si="44">AA15/AA18</f>
        <v>0.8732417582417582</v>
      </c>
      <c r="AB38" s="277">
        <f t="shared" si="44"/>
        <v>0.87260822117133507</v>
      </c>
    </row>
    <row r="39" spans="1:28" x14ac:dyDescent="0.2">
      <c r="A39" s="419" t="s">
        <v>39</v>
      </c>
      <c r="B39" s="414">
        <f t="shared" ref="B39:E41" si="45">+B16/B$18</f>
        <v>0.22477514309076044</v>
      </c>
      <c r="C39" s="15">
        <f t="shared" si="45"/>
        <v>0.17688715357525647</v>
      </c>
      <c r="D39" s="15">
        <f t="shared" si="45"/>
        <v>0.1802452847161834</v>
      </c>
      <c r="E39" s="15">
        <f t="shared" si="45"/>
        <v>0.17150027129679871</v>
      </c>
      <c r="F39" s="196">
        <f t="shared" ref="F39:M39" si="46">F16/F18</f>
        <v>0.16133931154179926</v>
      </c>
      <c r="G39" s="196">
        <f t="shared" si="46"/>
        <v>0.13097495661368364</v>
      </c>
      <c r="H39" s="196">
        <f t="shared" si="46"/>
        <v>0.12234462780898876</v>
      </c>
      <c r="I39" s="15">
        <f t="shared" si="46"/>
        <v>0.10819767325444024</v>
      </c>
      <c r="J39" s="258">
        <f t="shared" si="46"/>
        <v>0.10594533930657639</v>
      </c>
      <c r="K39" s="196">
        <f>K16/K18</f>
        <v>9.1986135726695714E-2</v>
      </c>
      <c r="L39" s="196">
        <f>L16/L18</f>
        <v>9.780026321636727E-2</v>
      </c>
      <c r="M39" s="15">
        <f t="shared" si="46"/>
        <v>0.10352233676975946</v>
      </c>
      <c r="N39" s="196">
        <v>0.10088905063949256</v>
      </c>
      <c r="O39" s="196">
        <f t="shared" ref="O39:T39" si="47">O16/O18</f>
        <v>0.1060599168478607</v>
      </c>
      <c r="P39" s="196">
        <f t="shared" si="47"/>
        <v>0.10811428136361041</v>
      </c>
      <c r="Q39" s="196">
        <f t="shared" si="47"/>
        <v>0.10911651567065352</v>
      </c>
      <c r="R39" s="196">
        <f t="shared" si="47"/>
        <v>0.10148412423249416</v>
      </c>
      <c r="S39" s="196">
        <f t="shared" si="47"/>
        <v>9.7354637831575386E-2</v>
      </c>
      <c r="T39" s="196">
        <f t="shared" si="47"/>
        <v>9.5772907352887723E-2</v>
      </c>
      <c r="U39" s="196">
        <f t="shared" ref="U39:Z39" si="48">U16/U18</f>
        <v>9.3288839451242125E-2</v>
      </c>
      <c r="V39" s="196">
        <f t="shared" si="48"/>
        <v>8.6067797409827562E-2</v>
      </c>
      <c r="W39" s="196">
        <f t="shared" si="48"/>
        <v>8.7290694482569306E-2</v>
      </c>
      <c r="X39" s="196">
        <f t="shared" si="48"/>
        <v>0.10121123866933071</v>
      </c>
      <c r="Y39" s="196">
        <f t="shared" si="48"/>
        <v>0.10255896462711725</v>
      </c>
      <c r="Z39" s="196">
        <f t="shared" si="48"/>
        <v>0.10127362366474939</v>
      </c>
      <c r="AA39" s="196">
        <f t="shared" ref="AA39:AB39" si="49">AA16/AA18</f>
        <v>0.10518681318681318</v>
      </c>
      <c r="AB39" s="278">
        <f t="shared" si="49"/>
        <v>0.10324793431377643</v>
      </c>
    </row>
    <row r="40" spans="1:28" x14ac:dyDescent="0.2">
      <c r="A40" s="420" t="s">
        <v>40</v>
      </c>
      <c r="B40" s="415">
        <f t="shared" si="45"/>
        <v>2.7031888798037612E-2</v>
      </c>
      <c r="C40" s="16">
        <f t="shared" si="45"/>
        <v>2.3043944265809219E-2</v>
      </c>
      <c r="D40" s="16">
        <f t="shared" si="45"/>
        <v>2.718222435455336E-2</v>
      </c>
      <c r="E40" s="16">
        <f t="shared" si="45"/>
        <v>2.9571351058057516E-2</v>
      </c>
      <c r="F40" s="197">
        <f t="shared" ref="F40:M40" si="50">F17/F18</f>
        <v>2.5564072895574198E-2</v>
      </c>
      <c r="G40" s="197">
        <f t="shared" si="50"/>
        <v>2.2583870634072339E-2</v>
      </c>
      <c r="H40" s="197">
        <f t="shared" si="50"/>
        <v>2.2526773174157303E-2</v>
      </c>
      <c r="I40" s="16">
        <f t="shared" si="50"/>
        <v>1.8401714022546607E-2</v>
      </c>
      <c r="J40" s="259">
        <f t="shared" si="50"/>
        <v>1.9428371677996818E-2</v>
      </c>
      <c r="K40" s="197">
        <f>K17/K18</f>
        <v>1.7958948480430247E-2</v>
      </c>
      <c r="L40" s="197">
        <f>L17/L18</f>
        <v>1.9630129728066728E-2</v>
      </c>
      <c r="M40" s="16">
        <f t="shared" si="50"/>
        <v>1.81591536958426E-2</v>
      </c>
      <c r="N40" s="197">
        <v>1.8864164153755504E-2</v>
      </c>
      <c r="O40" s="197">
        <f t="shared" ref="O40:T40" si="51">O17/O18</f>
        <v>1.9468881631019206E-2</v>
      </c>
      <c r="P40" s="197">
        <f t="shared" si="51"/>
        <v>1.9100824181053352E-2</v>
      </c>
      <c r="Q40" s="197">
        <f t="shared" si="51"/>
        <v>2.0084922119689739E-2</v>
      </c>
      <c r="R40" s="197">
        <f t="shared" si="51"/>
        <v>1.0714325657342892E-2</v>
      </c>
      <c r="S40" s="197">
        <f t="shared" si="51"/>
        <v>1.1561391228790036E-2</v>
      </c>
      <c r="T40" s="197">
        <f t="shared" si="51"/>
        <v>1.9469584075406776E-2</v>
      </c>
      <c r="U40" s="197">
        <f t="shared" ref="U40:Z40" si="52">U17/U18</f>
        <v>1.8291929304165122E-2</v>
      </c>
      <c r="V40" s="197">
        <f t="shared" si="52"/>
        <v>1.8907315232006793E-2</v>
      </c>
      <c r="W40" s="197">
        <f t="shared" si="52"/>
        <v>1.8071186750846371E-2</v>
      </c>
      <c r="X40" s="197">
        <f t="shared" si="52"/>
        <v>2.0623793558874327E-2</v>
      </c>
      <c r="Y40" s="197">
        <f t="shared" si="52"/>
        <v>2.0332630040429518E-2</v>
      </c>
      <c r="Z40" s="197">
        <f t="shared" si="52"/>
        <v>2.0211357618917191E-2</v>
      </c>
      <c r="AA40" s="197">
        <f t="shared" ref="AA40:AB40" si="53">AA17/AA18</f>
        <v>2.1571428571428571E-2</v>
      </c>
      <c r="AB40" s="279">
        <f t="shared" si="53"/>
        <v>2.4143844514888532E-2</v>
      </c>
    </row>
    <row r="41" spans="1:28" ht="13.5" thickBot="1" x14ac:dyDescent="0.25">
      <c r="A41" s="421" t="s">
        <v>41</v>
      </c>
      <c r="B41" s="416">
        <f t="shared" si="45"/>
        <v>1</v>
      </c>
      <c r="C41" s="21">
        <f t="shared" si="45"/>
        <v>1</v>
      </c>
      <c r="D41" s="21">
        <f t="shared" si="45"/>
        <v>1</v>
      </c>
      <c r="E41" s="21">
        <f t="shared" si="45"/>
        <v>1</v>
      </c>
      <c r="F41" s="198">
        <v>1</v>
      </c>
      <c r="G41" s="198">
        <f t="shared" ref="G41:M41" si="54">G18/G18</f>
        <v>1</v>
      </c>
      <c r="H41" s="198">
        <f t="shared" si="54"/>
        <v>1</v>
      </c>
      <c r="I41" s="21">
        <f t="shared" si="54"/>
        <v>1</v>
      </c>
      <c r="J41" s="260">
        <f t="shared" si="54"/>
        <v>1</v>
      </c>
      <c r="K41" s="198">
        <f t="shared" si="54"/>
        <v>1</v>
      </c>
      <c r="L41" s="198">
        <f>L18/L18</f>
        <v>1</v>
      </c>
      <c r="M41" s="21">
        <f t="shared" si="54"/>
        <v>1</v>
      </c>
      <c r="N41" s="198">
        <v>1</v>
      </c>
      <c r="O41" s="198">
        <f t="shared" ref="O41:T41" si="55">O18/O18</f>
        <v>1</v>
      </c>
      <c r="P41" s="198">
        <f t="shared" si="55"/>
        <v>1</v>
      </c>
      <c r="Q41" s="198">
        <f t="shared" si="55"/>
        <v>1</v>
      </c>
      <c r="R41" s="198">
        <f t="shared" si="55"/>
        <v>1</v>
      </c>
      <c r="S41" s="198">
        <f t="shared" si="55"/>
        <v>1</v>
      </c>
      <c r="T41" s="198">
        <f t="shared" si="55"/>
        <v>1</v>
      </c>
      <c r="U41" s="198">
        <f t="shared" ref="U41:Z41" si="56">U18/U18</f>
        <v>1</v>
      </c>
      <c r="V41" s="198">
        <f t="shared" si="56"/>
        <v>1</v>
      </c>
      <c r="W41" s="198">
        <f t="shared" si="56"/>
        <v>1</v>
      </c>
      <c r="X41" s="198">
        <f t="shared" si="56"/>
        <v>1</v>
      </c>
      <c r="Y41" s="198">
        <f t="shared" si="56"/>
        <v>1</v>
      </c>
      <c r="Z41" s="198">
        <f t="shared" si="56"/>
        <v>1</v>
      </c>
      <c r="AA41" s="198">
        <f t="shared" ref="AA41:AB41" si="57">AA18/AA18</f>
        <v>1</v>
      </c>
      <c r="AB41" s="280">
        <f t="shared" si="57"/>
        <v>1</v>
      </c>
    </row>
    <row r="42" spans="1:28" ht="13.5" thickBot="1" x14ac:dyDescent="0.25">
      <c r="A42" s="422" t="s">
        <v>6</v>
      </c>
      <c r="B42" s="320"/>
      <c r="C42" s="320"/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320"/>
      <c r="P42" s="320"/>
      <c r="Q42" s="320"/>
      <c r="R42" s="320"/>
      <c r="S42" s="320"/>
      <c r="T42" s="320"/>
      <c r="U42" s="320"/>
      <c r="V42" s="320"/>
      <c r="W42" s="320"/>
      <c r="X42" s="320"/>
      <c r="Y42" s="320"/>
      <c r="Z42" s="320"/>
      <c r="AA42" s="320"/>
      <c r="AB42" s="321"/>
    </row>
    <row r="43" spans="1:28" x14ac:dyDescent="0.2">
      <c r="A43" s="418" t="s">
        <v>38</v>
      </c>
      <c r="B43" s="413">
        <f t="shared" ref="B43:C46" si="58">+B20/B$23</f>
        <v>0.76646592269910963</v>
      </c>
      <c r="C43" s="20">
        <f t="shared" si="58"/>
        <v>0.83162991884856841</v>
      </c>
      <c r="D43" s="20">
        <f t="shared" ref="D43:E46" si="59">+D20/D$23</f>
        <v>0.81558100654677268</v>
      </c>
      <c r="E43" s="20">
        <f t="shared" si="59"/>
        <v>0.82115690281562215</v>
      </c>
      <c r="F43" s="195">
        <f t="shared" ref="F43:M43" si="60">F20/F23</f>
        <v>0.83106986570092045</v>
      </c>
      <c r="G43" s="195">
        <f t="shared" si="60"/>
        <v>0.86403234345670699</v>
      </c>
      <c r="H43" s="195">
        <f t="shared" si="60"/>
        <v>0.87166766425710207</v>
      </c>
      <c r="I43" s="20">
        <f t="shared" si="60"/>
        <v>0.88677317093517982</v>
      </c>
      <c r="J43" s="257">
        <f t="shared" si="60"/>
        <v>0.89044615518357173</v>
      </c>
      <c r="K43" s="195">
        <f>K20/K23</f>
        <v>0.90202513260343986</v>
      </c>
      <c r="L43" s="195">
        <f>L20/L23</f>
        <v>0.89561818444428398</v>
      </c>
      <c r="M43" s="195">
        <f t="shared" si="60"/>
        <v>0.8887753288304302</v>
      </c>
      <c r="N43" s="195">
        <v>0.89173919822439074</v>
      </c>
      <c r="O43" s="195">
        <f t="shared" ref="O43:T43" si="61">O20/O23</f>
        <v>0.88400339041821574</v>
      </c>
      <c r="P43" s="195">
        <f t="shared" si="61"/>
        <v>0.88274749104846439</v>
      </c>
      <c r="Q43" s="195">
        <f t="shared" si="61"/>
        <v>0.878738974996918</v>
      </c>
      <c r="R43" s="195">
        <f t="shared" si="61"/>
        <v>0.88096537649208573</v>
      </c>
      <c r="S43" s="195">
        <f t="shared" si="61"/>
        <v>0.88467485336774987</v>
      </c>
      <c r="T43" s="195">
        <f t="shared" si="61"/>
        <v>0.89297176073311246</v>
      </c>
      <c r="U43" s="195">
        <f t="shared" ref="U43:Z43" si="62">U20/U23</f>
        <v>0.89680576751039309</v>
      </c>
      <c r="V43" s="195">
        <f t="shared" si="62"/>
        <v>0.90208836446902485</v>
      </c>
      <c r="W43" s="195">
        <f t="shared" si="62"/>
        <v>0.9027834629553827</v>
      </c>
      <c r="X43" s="195">
        <f t="shared" si="62"/>
        <v>0.88843506632689517</v>
      </c>
      <c r="Y43" s="195">
        <f t="shared" si="62"/>
        <v>0.89060202858801873</v>
      </c>
      <c r="Z43" s="195">
        <f t="shared" si="62"/>
        <v>0.89035339063992358</v>
      </c>
      <c r="AA43" s="195">
        <f t="shared" ref="AA43:AB43" si="63">AA20/AA23</f>
        <v>0.88754723937690105</v>
      </c>
      <c r="AB43" s="277">
        <f t="shared" si="63"/>
        <v>0.88961392653274651</v>
      </c>
    </row>
    <row r="44" spans="1:28" x14ac:dyDescent="0.2">
      <c r="A44" s="419" t="s">
        <v>39</v>
      </c>
      <c r="B44" s="414">
        <f t="shared" si="58"/>
        <v>0.22674812127943908</v>
      </c>
      <c r="C44" s="15">
        <f t="shared" si="58"/>
        <v>0.16335553514010107</v>
      </c>
      <c r="D44" s="15">
        <f t="shared" si="59"/>
        <v>0.1792784487742379</v>
      </c>
      <c r="E44" s="15">
        <f t="shared" si="59"/>
        <v>0.1720311080835604</v>
      </c>
      <c r="F44" s="196">
        <f t="shared" ref="F44:M44" si="64">F21/F23</f>
        <v>0.16356068608218902</v>
      </c>
      <c r="G44" s="196">
        <f t="shared" si="64"/>
        <v>0.13126293497617558</v>
      </c>
      <c r="H44" s="196">
        <f t="shared" si="64"/>
        <v>0.12278419816750311</v>
      </c>
      <c r="I44" s="15">
        <f t="shared" si="64"/>
        <v>0.10859681321431551</v>
      </c>
      <c r="J44" s="258">
        <f t="shared" si="64"/>
        <v>0.10433791498034367</v>
      </c>
      <c r="K44" s="196">
        <f>K21/K23</f>
        <v>9.2450107093939304E-2</v>
      </c>
      <c r="L44" s="196">
        <f>L21/L23</f>
        <v>9.8920343756770418E-2</v>
      </c>
      <c r="M44" s="196">
        <f t="shared" si="64"/>
        <v>0.10526128688233204</v>
      </c>
      <c r="N44" s="196">
        <v>0.10268450835985436</v>
      </c>
      <c r="O44" s="196">
        <f t="shared" ref="O44:T44" si="65">O21/O23</f>
        <v>0.10974552599641695</v>
      </c>
      <c r="P44" s="196">
        <f t="shared" si="65"/>
        <v>0.11131171516465782</v>
      </c>
      <c r="Q44" s="196">
        <f t="shared" si="65"/>
        <v>0.11381949814522184</v>
      </c>
      <c r="R44" s="196">
        <f t="shared" si="65"/>
        <v>0.11190346235079143</v>
      </c>
      <c r="S44" s="196">
        <f t="shared" si="65"/>
        <v>0.107261970175192</v>
      </c>
      <c r="T44" s="196">
        <f t="shared" si="65"/>
        <v>9.8830989727660565E-2</v>
      </c>
      <c r="U44" s="196">
        <f t="shared" ref="U44:Z44" si="66">U21/U23</f>
        <v>9.5366521075619645E-2</v>
      </c>
      <c r="V44" s="196">
        <f t="shared" si="66"/>
        <v>8.9953577997722689E-2</v>
      </c>
      <c r="W44" s="196">
        <f t="shared" si="66"/>
        <v>8.978835087043413E-2</v>
      </c>
      <c r="X44" s="196">
        <f t="shared" si="66"/>
        <v>0.1037533639762795</v>
      </c>
      <c r="Y44" s="196">
        <f t="shared" si="66"/>
        <v>0.10167648839306673</v>
      </c>
      <c r="Z44" s="196">
        <f t="shared" si="66"/>
        <v>0.10201766953199617</v>
      </c>
      <c r="AA44" s="196">
        <f t="shared" ref="AA44:AB44" si="67">AA21/AA23</f>
        <v>0.10509033090607429</v>
      </c>
      <c r="AB44" s="278">
        <f t="shared" si="67"/>
        <v>0.10319621770011765</v>
      </c>
    </row>
    <row r="45" spans="1:28" x14ac:dyDescent="0.2">
      <c r="A45" s="420" t="s">
        <v>40</v>
      </c>
      <c r="B45" s="415">
        <f t="shared" si="58"/>
        <v>6.7859560214512575E-3</v>
      </c>
      <c r="C45" s="16">
        <f t="shared" si="58"/>
        <v>5.014546011330577E-3</v>
      </c>
      <c r="D45" s="16">
        <f t="shared" si="59"/>
        <v>5.1405446789893911E-3</v>
      </c>
      <c r="E45" s="16">
        <f t="shared" si="59"/>
        <v>6.8119891008174387E-3</v>
      </c>
      <c r="F45" s="197">
        <f t="shared" ref="F45:M45" si="68">F22/F23</f>
        <v>5.3694482168904984E-3</v>
      </c>
      <c r="G45" s="197">
        <f t="shared" si="68"/>
        <v>4.704721567117486E-3</v>
      </c>
      <c r="H45" s="197">
        <f t="shared" si="68"/>
        <v>5.5481375753948159E-3</v>
      </c>
      <c r="I45" s="16">
        <f t="shared" si="68"/>
        <v>4.630015850504713E-3</v>
      </c>
      <c r="J45" s="259">
        <f t="shared" si="68"/>
        <v>5.2159298360845751E-3</v>
      </c>
      <c r="K45" s="197">
        <f>K22/K23</f>
        <v>5.5247603026208139E-3</v>
      </c>
      <c r="L45" s="197">
        <f>L22/L23</f>
        <v>5.4614717989456196E-3</v>
      </c>
      <c r="M45" s="197">
        <f t="shared" si="68"/>
        <v>5.9633842872378242E-3</v>
      </c>
      <c r="N45" s="197">
        <v>5.5762934157548632E-3</v>
      </c>
      <c r="O45" s="197">
        <f t="shared" ref="O45:T45" si="69">O22/O23</f>
        <v>6.2510835853672635E-3</v>
      </c>
      <c r="P45" s="197">
        <f t="shared" si="69"/>
        <v>5.9407937868778049E-3</v>
      </c>
      <c r="Q45" s="197">
        <f t="shared" si="69"/>
        <v>7.4415268578601123E-3</v>
      </c>
      <c r="R45" s="197">
        <f t="shared" si="69"/>
        <v>7.1311611571228551E-3</v>
      </c>
      <c r="S45" s="197">
        <f t="shared" si="69"/>
        <v>8.0631764570581552E-3</v>
      </c>
      <c r="T45" s="197">
        <f t="shared" si="69"/>
        <v>8.1972495392269324E-3</v>
      </c>
      <c r="U45" s="197">
        <f t="shared" ref="U45:Z45" si="70">U22/U23</f>
        <v>7.8277114139872657E-3</v>
      </c>
      <c r="V45" s="197">
        <f t="shared" si="70"/>
        <v>7.9580575332524189E-3</v>
      </c>
      <c r="W45" s="197">
        <f t="shared" si="70"/>
        <v>7.42818617418314E-3</v>
      </c>
      <c r="X45" s="197">
        <f t="shared" si="70"/>
        <v>7.8115696968253587E-3</v>
      </c>
      <c r="Y45" s="197">
        <f t="shared" si="70"/>
        <v>7.7214830189145447E-3</v>
      </c>
      <c r="Z45" s="197">
        <f t="shared" si="70"/>
        <v>7.6289398280802289E-3</v>
      </c>
      <c r="AA45" s="197">
        <f t="shared" ref="AA45:AB45" si="71">AA22/AA23</f>
        <v>7.3624297170246109E-3</v>
      </c>
      <c r="AB45" s="279">
        <f t="shared" si="71"/>
        <v>7.189855767135823E-3</v>
      </c>
    </row>
    <row r="46" spans="1:28" ht="13.5" thickBot="1" x14ac:dyDescent="0.25">
      <c r="A46" s="423" t="s">
        <v>41</v>
      </c>
      <c r="B46" s="417">
        <f t="shared" si="58"/>
        <v>1</v>
      </c>
      <c r="C46" s="17">
        <f t="shared" si="58"/>
        <v>1</v>
      </c>
      <c r="D46" s="17">
        <f t="shared" si="59"/>
        <v>1</v>
      </c>
      <c r="E46" s="17">
        <f t="shared" si="59"/>
        <v>1</v>
      </c>
      <c r="F46" s="199">
        <f>SUM(F43:F45)</f>
        <v>0.99999999999999989</v>
      </c>
      <c r="G46" s="199">
        <f t="shared" ref="G46:M46" si="72">G23/G23</f>
        <v>1</v>
      </c>
      <c r="H46" s="199">
        <f t="shared" si="72"/>
        <v>1</v>
      </c>
      <c r="I46" s="17">
        <f t="shared" si="72"/>
        <v>1</v>
      </c>
      <c r="J46" s="261">
        <f t="shared" si="72"/>
        <v>1</v>
      </c>
      <c r="K46" s="199">
        <f t="shared" si="72"/>
        <v>1</v>
      </c>
      <c r="L46" s="199">
        <f>L23/L23</f>
        <v>1</v>
      </c>
      <c r="M46" s="199">
        <f t="shared" si="72"/>
        <v>1</v>
      </c>
      <c r="N46" s="199">
        <v>1</v>
      </c>
      <c r="O46" s="199">
        <f t="shared" ref="O46:T46" si="73">O23/O23</f>
        <v>1</v>
      </c>
      <c r="P46" s="199">
        <f t="shared" si="73"/>
        <v>1</v>
      </c>
      <c r="Q46" s="199">
        <f t="shared" si="73"/>
        <v>1</v>
      </c>
      <c r="R46" s="199">
        <f t="shared" si="73"/>
        <v>1</v>
      </c>
      <c r="S46" s="199">
        <f t="shared" si="73"/>
        <v>1</v>
      </c>
      <c r="T46" s="199">
        <f t="shared" si="73"/>
        <v>1</v>
      </c>
      <c r="U46" s="199">
        <f t="shared" ref="U46:Z46" si="74">U23/U23</f>
        <v>1</v>
      </c>
      <c r="V46" s="199">
        <f t="shared" si="74"/>
        <v>1</v>
      </c>
      <c r="W46" s="199">
        <f t="shared" si="74"/>
        <v>1</v>
      </c>
      <c r="X46" s="199">
        <f t="shared" si="74"/>
        <v>1</v>
      </c>
      <c r="Y46" s="199">
        <f t="shared" si="74"/>
        <v>1</v>
      </c>
      <c r="Z46" s="199">
        <f t="shared" si="74"/>
        <v>1</v>
      </c>
      <c r="AA46" s="199">
        <f t="shared" ref="AA46:AB46" si="75">AA23/AA23</f>
        <v>1</v>
      </c>
      <c r="AB46" s="282">
        <f t="shared" si="75"/>
        <v>1</v>
      </c>
    </row>
    <row r="47" spans="1:28" ht="13.5" thickTop="1" x14ac:dyDescent="0.2"/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 NA VŠ A VOŠ &amp;"Arial Narrow,Obyčejné"(podzim 2011)
Část VŠ a VOŠ
jen pro vnitřní potřebu MŠMT</oddHead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99"/>
  </sheetPr>
  <dimension ref="A1:AD65537"/>
  <sheetViews>
    <sheetView tabSelected="1" topLeftCell="A9" zoomScale="85" zoomScaleNormal="85" workbookViewId="0">
      <selection activeCell="AD30" sqref="AD30"/>
    </sheetView>
  </sheetViews>
  <sheetFormatPr defaultColWidth="9.140625" defaultRowHeight="12.75" x14ac:dyDescent="0.2"/>
  <cols>
    <col min="1" max="1" width="37.85546875" style="8" customWidth="1"/>
    <col min="2" max="3" width="9.5703125" style="8" hidden="1" customWidth="1"/>
    <col min="4" max="8" width="9.5703125" style="8" customWidth="1"/>
    <col min="9" max="9" width="9.140625" style="8"/>
    <col min="10" max="10" width="9.85546875" style="8" customWidth="1"/>
    <col min="11" max="12" width="9.140625" style="94"/>
    <col min="13" max="18" width="9.140625" style="8"/>
    <col min="19" max="20" width="10.85546875" style="8" customWidth="1"/>
    <col min="21" max="16384" width="9.140625" style="8"/>
  </cols>
  <sheetData>
    <row r="1" spans="1:30" ht="14.25" customHeight="1" thickBot="1" x14ac:dyDescent="0.25">
      <c r="A1" s="311" t="s">
        <v>245</v>
      </c>
      <c r="B1" s="22"/>
      <c r="C1" s="22"/>
      <c r="D1" s="22"/>
      <c r="E1" s="22"/>
      <c r="F1" s="22"/>
      <c r="G1" s="22"/>
      <c r="H1" s="22"/>
      <c r="I1" s="22"/>
      <c r="J1" s="22"/>
      <c r="K1" s="234"/>
      <c r="L1" s="234"/>
      <c r="M1" s="24"/>
      <c r="N1" s="24"/>
      <c r="O1" s="24"/>
      <c r="P1" s="24"/>
      <c r="Q1" s="24"/>
    </row>
    <row r="2" spans="1:30" ht="14.25" customHeight="1" thickTop="1" thickBot="1" x14ac:dyDescent="0.25">
      <c r="A2" s="25"/>
      <c r="B2" s="26" t="s">
        <v>11</v>
      </c>
      <c r="C2" s="26" t="s">
        <v>12</v>
      </c>
      <c r="D2" s="26" t="s">
        <v>13</v>
      </c>
      <c r="E2" s="26" t="s">
        <v>14</v>
      </c>
      <c r="F2" s="26" t="s">
        <v>30</v>
      </c>
      <c r="G2" s="165" t="s">
        <v>36</v>
      </c>
      <c r="H2" s="165" t="s">
        <v>51</v>
      </c>
      <c r="I2" s="165" t="s">
        <v>53</v>
      </c>
      <c r="J2" s="165" t="s">
        <v>60</v>
      </c>
      <c r="K2" s="165" t="s">
        <v>65</v>
      </c>
      <c r="L2" s="165" t="s">
        <v>69</v>
      </c>
      <c r="M2" s="289" t="s">
        <v>74</v>
      </c>
      <c r="N2" s="289" t="s">
        <v>99</v>
      </c>
      <c r="O2" s="289" t="s">
        <v>108</v>
      </c>
      <c r="P2" s="289" t="s">
        <v>179</v>
      </c>
      <c r="Q2" s="289" t="s">
        <v>182</v>
      </c>
      <c r="R2" s="289" t="s">
        <v>198</v>
      </c>
      <c r="S2" s="289" t="s">
        <v>200</v>
      </c>
      <c r="T2" s="289" t="s">
        <v>205</v>
      </c>
      <c r="U2" s="289" t="s">
        <v>210</v>
      </c>
      <c r="V2" s="289" t="s">
        <v>213</v>
      </c>
      <c r="W2" s="289" t="s">
        <v>218</v>
      </c>
      <c r="X2" s="289" t="s">
        <v>221</v>
      </c>
      <c r="Y2" s="289" t="s">
        <v>224</v>
      </c>
      <c r="Z2" s="289" t="s">
        <v>227</v>
      </c>
      <c r="AA2" s="289" t="s">
        <v>230</v>
      </c>
      <c r="AB2" s="289" t="s">
        <v>232</v>
      </c>
      <c r="AC2" s="317" t="s">
        <v>236</v>
      </c>
      <c r="AD2" s="317" t="s">
        <v>238</v>
      </c>
    </row>
    <row r="3" spans="1:30" ht="14.25" customHeight="1" thickTop="1" x14ac:dyDescent="0.2">
      <c r="A3" s="27" t="s">
        <v>82</v>
      </c>
      <c r="B3" s="159">
        <v>291.3</v>
      </c>
      <c r="C3" s="159">
        <v>294.8</v>
      </c>
      <c r="D3" s="159">
        <v>269.7</v>
      </c>
      <c r="E3" s="159">
        <v>229.393</v>
      </c>
      <c r="F3" s="159">
        <v>265.66300000000001</v>
      </c>
      <c r="G3" s="166">
        <v>263.476</v>
      </c>
      <c r="H3" s="166">
        <v>285.94600000000003</v>
      </c>
      <c r="I3" s="166">
        <v>312</v>
      </c>
      <c r="J3" s="166">
        <v>319.7</v>
      </c>
      <c r="K3" s="166">
        <v>326</v>
      </c>
      <c r="L3" s="166">
        <v>345</v>
      </c>
      <c r="M3" s="290">
        <v>339.262</v>
      </c>
      <c r="N3" s="290">
        <f>345616/1000</f>
        <v>345.61599999999999</v>
      </c>
      <c r="O3" s="290">
        <v>353.68200000000002</v>
      </c>
      <c r="P3" s="290">
        <v>351.42399999999998</v>
      </c>
      <c r="Q3" s="290">
        <f>+'vše _ druh studia '!C144/1000</f>
        <v>330.44299999999998</v>
      </c>
      <c r="R3" s="290">
        <f>+'vše _ druh studia '!C154/1000</f>
        <v>311.42599999999999</v>
      </c>
      <c r="S3" s="290">
        <f>+'vše _ druh studia '!C164/1000</f>
        <v>279.423</v>
      </c>
      <c r="T3" s="290">
        <f>+'vše _ druh studia '!C174/1000</f>
        <v>261.10300000000001</v>
      </c>
      <c r="U3" s="290">
        <f>+'vše _ druh studia '!C184/1000</f>
        <v>239.18700000000001</v>
      </c>
      <c r="V3" s="290">
        <f>+'vše _ druh studia '!C194/1000</f>
        <v>227.06</v>
      </c>
      <c r="W3" s="290">
        <f>+'vše _ druh studia '!C204/1000</f>
        <v>216.90299999999999</v>
      </c>
      <c r="X3" s="290">
        <f>+'vše _ druh studia '!C214/1000</f>
        <v>224.49600000000001</v>
      </c>
      <c r="Y3" s="290">
        <f>+'vše _ druh studia '!C224/1000</f>
        <v>225.64599999999999</v>
      </c>
      <c r="Z3" s="290">
        <f>+'vše _ druh studia '!C234/1000</f>
        <v>245.99</v>
      </c>
      <c r="AA3" s="290">
        <f>+'vše _ druh studia '!C244/1000</f>
        <v>249.505</v>
      </c>
      <c r="AB3" s="290">
        <f>+'vše _ druh studia '!C254/1000</f>
        <v>266.12799999999999</v>
      </c>
      <c r="AC3" s="160">
        <f>+'vše _ druh studia '!C264/1000</f>
        <v>276.06400000000002</v>
      </c>
      <c r="AD3" s="160">
        <f>+'vše _ druh studia '!C274/1000</f>
        <v>291.58300000000003</v>
      </c>
    </row>
    <row r="4" spans="1:30" ht="14.25" customHeight="1" x14ac:dyDescent="0.2">
      <c r="A4" s="27" t="s">
        <v>18</v>
      </c>
      <c r="B4" s="161">
        <v>116.1</v>
      </c>
      <c r="C4" s="161">
        <v>118.3</v>
      </c>
      <c r="D4" s="161">
        <v>116.6</v>
      </c>
      <c r="E4" s="161">
        <v>110.486</v>
      </c>
      <c r="F4" s="161">
        <v>113.14</v>
      </c>
      <c r="G4" s="167">
        <v>119.13</v>
      </c>
      <c r="H4" s="167">
        <v>129</v>
      </c>
      <c r="I4" s="167">
        <v>139.4</v>
      </c>
      <c r="J4" s="167">
        <v>139.9</v>
      </c>
      <c r="K4" s="167">
        <v>146.5</v>
      </c>
      <c r="L4" s="167">
        <v>156.1</v>
      </c>
      <c r="M4" s="291">
        <f>156798/1000</f>
        <v>156.798</v>
      </c>
      <c r="N4" s="291">
        <f>156438/1000</f>
        <v>156.43799999999999</v>
      </c>
      <c r="O4" s="291">
        <v>160.953</v>
      </c>
      <c r="P4" s="291">
        <v>159.1</v>
      </c>
      <c r="Q4" s="291">
        <f>+'vše _ druh studia '!D144/1000</f>
        <v>150.411</v>
      </c>
      <c r="R4" s="291">
        <f>+'vše _ druh studia '!D154/1000</f>
        <v>143.01900000000001</v>
      </c>
      <c r="S4" s="291">
        <f>+'vše _ druh studia '!D164/1000</f>
        <v>130.09</v>
      </c>
      <c r="T4" s="291">
        <f>+'vše _ druh studia '!D174/1000</f>
        <v>121.26900000000001</v>
      </c>
      <c r="U4" s="291">
        <f>+'vše _ druh studia '!D184/1000</f>
        <v>110.163</v>
      </c>
      <c r="V4" s="291">
        <f>+'vše _ druh studia '!D194/1000</f>
        <v>105.039</v>
      </c>
      <c r="W4" s="291">
        <f>+'vše _ druh studia '!D204/1000</f>
        <v>101.834</v>
      </c>
      <c r="X4" s="291">
        <f>+'vše _ druh studia '!D214/1000</f>
        <v>104.521</v>
      </c>
      <c r="Y4" s="291">
        <f>+'vše _ druh studia '!D224/1000</f>
        <v>106.209</v>
      </c>
      <c r="Z4" s="291">
        <f>+'vše _ druh studia '!D234/1000</f>
        <v>110.482</v>
      </c>
      <c r="AA4" s="291">
        <f>+'vše _ druh studia '!D244/1000</f>
        <v>108.378</v>
      </c>
      <c r="AB4" s="291">
        <f>+'vše _ druh studia '!D254/1000</f>
        <v>112.643</v>
      </c>
      <c r="AC4" s="162">
        <f>+'vše _ druh studia '!D264/1000</f>
        <v>115.41800000000001</v>
      </c>
      <c r="AD4" s="162">
        <f>+'vše _ druh studia '!D274/1000</f>
        <v>119.97</v>
      </c>
    </row>
    <row r="5" spans="1:30" ht="14.25" customHeight="1" x14ac:dyDescent="0.2">
      <c r="A5" s="27" t="s">
        <v>19</v>
      </c>
      <c r="B5" s="161">
        <v>57.3</v>
      </c>
      <c r="C5" s="161">
        <v>59</v>
      </c>
      <c r="D5" s="161">
        <v>61.2</v>
      </c>
      <c r="E5" s="161">
        <v>54.456000000000003</v>
      </c>
      <c r="F5" s="161">
        <v>66.697999999999993</v>
      </c>
      <c r="G5" s="167">
        <v>73.7</v>
      </c>
      <c r="H5" s="167">
        <v>82.968000000000004</v>
      </c>
      <c r="I5" s="167">
        <v>87</v>
      </c>
      <c r="J5" s="167">
        <v>91.1</v>
      </c>
      <c r="K5" s="167">
        <v>99.9</v>
      </c>
      <c r="L5" s="167">
        <v>108.7</v>
      </c>
      <c r="M5" s="291">
        <f>114539/1000</f>
        <v>114.539</v>
      </c>
      <c r="N5" s="291">
        <f>117014/1000</f>
        <v>117.014</v>
      </c>
      <c r="O5" s="291">
        <v>118.72799999999999</v>
      </c>
      <c r="P5" s="291">
        <v>115.404</v>
      </c>
      <c r="Q5" s="291">
        <f>+'vše _ druh studia '!I144/1000</f>
        <v>109.919</v>
      </c>
      <c r="R5" s="291">
        <f>+'vše _ druh studia '!I154/1000</f>
        <v>105.074</v>
      </c>
      <c r="S5" s="291">
        <f>+'vše _ druh studia '!I164/1000</f>
        <v>95.146000000000001</v>
      </c>
      <c r="T5" s="291">
        <f>+'vše _ druh studia '!I174/1000</f>
        <v>90.138000000000005</v>
      </c>
      <c r="U5" s="291">
        <f>+'vše _ druh studia '!I184/1000</f>
        <v>82.861999999999995</v>
      </c>
      <c r="V5" s="291">
        <f>+'vše _ druh studia '!I194/1000</f>
        <v>82.539000000000001</v>
      </c>
      <c r="W5" s="291">
        <f>+'vše _ druh studia '!I204/1000</f>
        <v>80.91</v>
      </c>
      <c r="X5" s="291">
        <f>+'vše _ druh studia '!I214/1000</f>
        <v>84.781999999999996</v>
      </c>
      <c r="Y5" s="291">
        <f>+'vše _ druh studia '!I224/1000</f>
        <v>87.637</v>
      </c>
      <c r="Z5" s="291">
        <f>+'vše _ druh studia '!I234/1000</f>
        <v>88.751000000000005</v>
      </c>
      <c r="AA5" s="291">
        <f>+'vše _ druh studia '!I244/1000</f>
        <v>84.838999999999999</v>
      </c>
      <c r="AB5" s="291">
        <f>+'vše _ druh studia '!I254/1000</f>
        <v>87.623999999999995</v>
      </c>
      <c r="AC5" s="162">
        <f>+'vše _ druh studia '!I264/1000</f>
        <v>91</v>
      </c>
      <c r="AD5" s="162">
        <f>+'vše _ druh studia '!I274/1000</f>
        <v>96.215000000000003</v>
      </c>
    </row>
    <row r="6" spans="1:30" ht="14.25" customHeight="1" thickBot="1" x14ac:dyDescent="0.25">
      <c r="A6" s="29" t="s">
        <v>20</v>
      </c>
      <c r="B6" s="163" t="s">
        <v>16</v>
      </c>
      <c r="C6" s="163">
        <v>56.3</v>
      </c>
      <c r="D6" s="163">
        <v>57.6</v>
      </c>
      <c r="E6" s="163">
        <v>52.247999999999998</v>
      </c>
      <c r="F6" s="163">
        <v>64.001000000000005</v>
      </c>
      <c r="G6" s="168">
        <v>70.463999999999999</v>
      </c>
      <c r="H6" s="168">
        <v>79.524000000000001</v>
      </c>
      <c r="I6" s="168">
        <v>83.1</v>
      </c>
      <c r="J6" s="168">
        <v>86.9</v>
      </c>
      <c r="K6" s="168">
        <v>95.9</v>
      </c>
      <c r="L6" s="168">
        <v>103.5</v>
      </c>
      <c r="M6" s="292">
        <f>108783/1000</f>
        <v>108.783</v>
      </c>
      <c r="N6" s="292">
        <f>110776/1000</f>
        <v>110.776</v>
      </c>
      <c r="O6" s="292">
        <v>112.52</v>
      </c>
      <c r="P6" s="292">
        <v>109.033</v>
      </c>
      <c r="Q6" s="292">
        <f>+'vše _ druh studia '!J144/1000</f>
        <v>103.822</v>
      </c>
      <c r="R6" s="292">
        <f>+'vše _ druh studia '!J154/1000</f>
        <v>99.144999999999996</v>
      </c>
      <c r="S6" s="292">
        <f>+'vše _ druh studia '!J164/1000</f>
        <v>89.228999999999999</v>
      </c>
      <c r="T6" s="292">
        <f>+'vše _ druh studia '!J174/1000</f>
        <v>84.278000000000006</v>
      </c>
      <c r="U6" s="292">
        <f>+'vše _ druh studia '!J184/1000</f>
        <v>78.257000000000005</v>
      </c>
      <c r="V6" s="292">
        <f>+'vše _ druh studia '!J194/1000</f>
        <v>77.587000000000003</v>
      </c>
      <c r="W6" s="292">
        <f>+'vše _ druh studia '!J204/1000</f>
        <v>76.012</v>
      </c>
      <c r="X6" s="292">
        <f>+'vše _ druh studia '!J214/1000</f>
        <v>79.918999999999997</v>
      </c>
      <c r="Y6" s="292">
        <f>+'vše _ druh studia '!J224/1000</f>
        <v>83.221999999999994</v>
      </c>
      <c r="Z6" s="292">
        <f>+'vše _ druh studia '!J234/1000</f>
        <v>84.091999999999999</v>
      </c>
      <c r="AA6" s="292">
        <f>+'vše _ druh studia '!J244/1000</f>
        <v>80.942999999999998</v>
      </c>
      <c r="AB6" s="292">
        <f>+'vše _ druh studia '!J254/1000</f>
        <v>83.76</v>
      </c>
      <c r="AC6" s="164">
        <f>+'vše _ druh studia '!J264/1000</f>
        <v>86.792000000000002</v>
      </c>
      <c r="AD6" s="164">
        <f>+'vše _ druh studia '!J274/1000</f>
        <v>91.796000000000006</v>
      </c>
    </row>
    <row r="7" spans="1:30" s="347" customFormat="1" ht="5.25" customHeight="1" thickTop="1" x14ac:dyDescent="0.2">
      <c r="A7" s="345" t="s">
        <v>50</v>
      </c>
      <c r="B7" s="346"/>
      <c r="C7" s="346">
        <f>C30/1000</f>
        <v>150.61799999999999</v>
      </c>
      <c r="D7" s="346">
        <f>D30</f>
        <v>141.24799999999999</v>
      </c>
      <c r="E7" s="346">
        <f>E30</f>
        <v>138.71600000000001</v>
      </c>
      <c r="F7" s="346">
        <f>F30</f>
        <v>139.70400000000001</v>
      </c>
      <c r="G7" s="346">
        <f t="shared" ref="G7:Q7" si="0">G30</f>
        <v>134.929</v>
      </c>
      <c r="H7" s="346">
        <f t="shared" si="0"/>
        <v>135.77699999999999</v>
      </c>
      <c r="I7" s="346">
        <f t="shared" si="0"/>
        <v>135.5</v>
      </c>
      <c r="J7" s="346">
        <f t="shared" si="0"/>
        <v>133.059</v>
      </c>
      <c r="K7" s="346">
        <f t="shared" si="0"/>
        <v>131.31899999999999</v>
      </c>
      <c r="L7" s="346">
        <f t="shared" si="0"/>
        <v>134.946</v>
      </c>
      <c r="M7" s="346">
        <f t="shared" si="0"/>
        <v>131.517</v>
      </c>
      <c r="N7" s="346">
        <f t="shared" si="0"/>
        <v>132.55500000000001</v>
      </c>
      <c r="O7" s="346">
        <f t="shared" si="0"/>
        <v>130.79499999999999</v>
      </c>
      <c r="P7" s="346">
        <f t="shared" si="0"/>
        <v>123.426</v>
      </c>
      <c r="Q7" s="346">
        <f t="shared" si="0"/>
        <v>122.809</v>
      </c>
      <c r="R7" s="346">
        <f t="shared" ref="R7:W7" si="1">R30</f>
        <v>109.039</v>
      </c>
      <c r="S7" s="346">
        <f t="shared" si="1"/>
        <v>98.772999999999996</v>
      </c>
      <c r="T7" s="346">
        <f t="shared" si="1"/>
        <v>93.352000000000004</v>
      </c>
      <c r="U7" s="346">
        <f t="shared" si="1"/>
        <v>93.131</v>
      </c>
      <c r="V7" s="346">
        <f t="shared" si="1"/>
        <v>92.799000000000007</v>
      </c>
      <c r="W7" s="346">
        <f t="shared" si="1"/>
        <v>92.144000000000005</v>
      </c>
      <c r="X7" s="346"/>
      <c r="Y7" s="346"/>
      <c r="Z7" s="346"/>
      <c r="AA7" s="346"/>
      <c r="AB7" s="346"/>
    </row>
    <row r="8" spans="1:30" ht="14.25" customHeight="1" x14ac:dyDescent="0.2">
      <c r="A8" s="28" t="s">
        <v>96</v>
      </c>
      <c r="B8" s="28"/>
      <c r="C8" s="28"/>
      <c r="D8" s="28"/>
      <c r="E8" s="28"/>
      <c r="F8" s="28"/>
      <c r="G8" s="28"/>
      <c r="H8" s="28"/>
      <c r="I8" s="28"/>
      <c r="J8" s="212"/>
    </row>
    <row r="9" spans="1:30" ht="14.2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12"/>
    </row>
    <row r="10" spans="1:30" ht="13.5" thickBot="1" x14ac:dyDescent="0.25">
      <c r="A10" s="312" t="s">
        <v>246</v>
      </c>
      <c r="J10" s="212"/>
    </row>
    <row r="11" spans="1:30" ht="14.25" thickTop="1" thickBot="1" x14ac:dyDescent="0.25">
      <c r="A11" s="25"/>
      <c r="B11" s="31" t="s">
        <v>11</v>
      </c>
      <c r="C11" s="31" t="s">
        <v>12</v>
      </c>
      <c r="D11" s="31" t="s">
        <v>21</v>
      </c>
      <c r="E11" s="31" t="s">
        <v>14</v>
      </c>
      <c r="F11" s="31" t="s">
        <v>31</v>
      </c>
      <c r="G11" s="31" t="s">
        <v>36</v>
      </c>
      <c r="H11" s="31" t="s">
        <v>51</v>
      </c>
      <c r="I11" s="31" t="s">
        <v>53</v>
      </c>
      <c r="J11" s="31" t="s">
        <v>60</v>
      </c>
      <c r="K11" s="31" t="s">
        <v>65</v>
      </c>
      <c r="L11" s="31" t="s">
        <v>69</v>
      </c>
      <c r="M11" s="293" t="s">
        <v>74</v>
      </c>
      <c r="N11" s="293" t="s">
        <v>99</v>
      </c>
      <c r="O11" s="293" t="s">
        <v>108</v>
      </c>
      <c r="P11" s="293" t="s">
        <v>179</v>
      </c>
      <c r="Q11" s="293" t="s">
        <v>182</v>
      </c>
      <c r="R11" s="293" t="s">
        <v>198</v>
      </c>
      <c r="S11" s="293" t="s">
        <v>200</v>
      </c>
      <c r="T11" s="293" t="s">
        <v>205</v>
      </c>
      <c r="U11" s="293" t="s">
        <v>210</v>
      </c>
      <c r="V11" s="317" t="str">
        <f>V2</f>
        <v>2017/18</v>
      </c>
      <c r="W11" s="317" t="str">
        <f>W2</f>
        <v>2018/19</v>
      </c>
      <c r="X11" s="317" t="str">
        <f>X2</f>
        <v>2019/20</v>
      </c>
      <c r="Y11" s="317" t="str">
        <f>Y2</f>
        <v>2020/21</v>
      </c>
      <c r="Z11" s="317" t="str">
        <f>Z2</f>
        <v>2021/22</v>
      </c>
      <c r="AA11" s="317" t="s">
        <v>230</v>
      </c>
      <c r="AB11" s="317" t="str">
        <f>AB2</f>
        <v>2023/24</v>
      </c>
      <c r="AC11" s="317" t="str">
        <f>AC2</f>
        <v>2024/25</v>
      </c>
      <c r="AD11" s="317" t="str">
        <f>AD2</f>
        <v>2025/26</v>
      </c>
    </row>
    <row r="12" spans="1:30" ht="13.5" thickTop="1" x14ac:dyDescent="0.2">
      <c r="A12" s="32" t="s">
        <v>15</v>
      </c>
      <c r="B12" s="159">
        <v>101.6</v>
      </c>
      <c r="C12" s="38">
        <v>103.89100000000001</v>
      </c>
      <c r="D12" s="38">
        <v>116.6</v>
      </c>
      <c r="E12" s="38">
        <v>110.486</v>
      </c>
      <c r="F12" s="38">
        <v>113.14</v>
      </c>
      <c r="G12" s="38">
        <v>119.13</v>
      </c>
      <c r="H12" s="38">
        <v>129</v>
      </c>
      <c r="I12" s="38">
        <v>139.4</v>
      </c>
      <c r="J12" s="38">
        <v>139.9</v>
      </c>
      <c r="K12" s="38">
        <v>146.5</v>
      </c>
      <c r="L12" s="38">
        <v>156.1</v>
      </c>
      <c r="M12" s="38">
        <v>156.798</v>
      </c>
      <c r="N12" s="306">
        <v>156.43799999999999</v>
      </c>
      <c r="O12" s="306">
        <v>160.953</v>
      </c>
      <c r="P12" s="38">
        <v>159.06299999999999</v>
      </c>
      <c r="Q12" s="38">
        <f t="shared" ref="Q12:V12" si="2">+Q4</f>
        <v>150.411</v>
      </c>
      <c r="R12" s="306">
        <f t="shared" si="2"/>
        <v>143.01900000000001</v>
      </c>
      <c r="S12" s="306">
        <f t="shared" si="2"/>
        <v>130.09</v>
      </c>
      <c r="T12" s="306">
        <f t="shared" si="2"/>
        <v>121.26900000000001</v>
      </c>
      <c r="U12" s="306">
        <f t="shared" si="2"/>
        <v>110.163</v>
      </c>
      <c r="V12" s="39">
        <f t="shared" si="2"/>
        <v>105.039</v>
      </c>
      <c r="W12" s="39">
        <f t="shared" ref="W12:AB12" si="3">+W4</f>
        <v>101.834</v>
      </c>
      <c r="X12" s="39">
        <f t="shared" si="3"/>
        <v>104.521</v>
      </c>
      <c r="Y12" s="39">
        <f t="shared" si="3"/>
        <v>106.209</v>
      </c>
      <c r="Z12" s="39">
        <f t="shared" si="3"/>
        <v>110.482</v>
      </c>
      <c r="AA12" s="39">
        <f t="shared" si="3"/>
        <v>108.378</v>
      </c>
      <c r="AB12" s="39">
        <f t="shared" si="3"/>
        <v>112.643</v>
      </c>
      <c r="AC12" s="39">
        <f t="shared" ref="AC12:AD12" si="4">+AC4</f>
        <v>115.41800000000001</v>
      </c>
      <c r="AD12" s="39">
        <f t="shared" si="4"/>
        <v>119.97</v>
      </c>
    </row>
    <row r="13" spans="1:30" x14ac:dyDescent="0.2">
      <c r="A13" s="33" t="s">
        <v>73</v>
      </c>
      <c r="B13" s="40">
        <v>0.60463094720672561</v>
      </c>
      <c r="C13" s="40">
        <v>0.68976483554422441</v>
      </c>
      <c r="D13" s="40">
        <f t="shared" ref="D13:Q13" si="5">D12/D18</f>
        <v>0.82549841413683733</v>
      </c>
      <c r="E13" s="40">
        <f t="shared" si="5"/>
        <v>0.79649067158799269</v>
      </c>
      <c r="F13" s="40">
        <f t="shared" si="5"/>
        <v>0.80985512225848932</v>
      </c>
      <c r="G13" s="45">
        <f t="shared" si="5"/>
        <v>0.88290878906684256</v>
      </c>
      <c r="H13" s="45">
        <f t="shared" si="5"/>
        <v>0.95008727545902483</v>
      </c>
      <c r="I13" s="45">
        <f t="shared" si="5"/>
        <v>1.0287822878228783</v>
      </c>
      <c r="J13" s="45">
        <f t="shared" si="5"/>
        <v>1.0514132828294216</v>
      </c>
      <c r="K13" s="45">
        <f t="shared" si="5"/>
        <v>1.1156039872371859</v>
      </c>
      <c r="L13" s="45">
        <f t="shared" si="5"/>
        <v>1.1567589998962549</v>
      </c>
      <c r="M13" s="294">
        <f t="shared" si="5"/>
        <v>1.1922261000479026</v>
      </c>
      <c r="N13" s="307">
        <f t="shared" si="5"/>
        <v>1.1801742672852777</v>
      </c>
      <c r="O13" s="307">
        <f t="shared" si="5"/>
        <v>1.2305745632478307</v>
      </c>
      <c r="P13" s="343">
        <f t="shared" si="5"/>
        <v>1.2887317096883961</v>
      </c>
      <c r="Q13" s="343">
        <f t="shared" si="5"/>
        <v>1.2247555146609777</v>
      </c>
      <c r="R13" s="45">
        <f t="shared" ref="R13:W13" si="6">R12/R18</f>
        <v>1.3116316180449197</v>
      </c>
      <c r="S13" s="45">
        <f t="shared" si="6"/>
        <v>1.3170603302521946</v>
      </c>
      <c r="T13" s="45">
        <f t="shared" si="6"/>
        <v>1.2990509041048932</v>
      </c>
      <c r="U13" s="45">
        <f t="shared" si="6"/>
        <v>1.1828821767188153</v>
      </c>
      <c r="V13" s="296">
        <f t="shared" si="6"/>
        <v>1.1318979730385026</v>
      </c>
      <c r="W13" s="296">
        <f t="shared" si="6"/>
        <v>1.1051614863691612</v>
      </c>
      <c r="X13" s="296">
        <f t="shared" ref="X13:AD13" si="7">X12/X18</f>
        <v>1.1072609008856307</v>
      </c>
      <c r="Y13" s="296">
        <f t="shared" si="7"/>
        <v>1.1105313787406679</v>
      </c>
      <c r="Z13" s="296">
        <f t="shared" si="7"/>
        <v>1.1402239537643841</v>
      </c>
      <c r="AA13" s="296">
        <f t="shared" si="7"/>
        <v>1.0451108968177434</v>
      </c>
      <c r="AB13" s="296">
        <f t="shared" si="7"/>
        <v>1.0156619118893477</v>
      </c>
      <c r="AC13" s="296">
        <f t="shared" si="7"/>
        <v>0.9893112758753696</v>
      </c>
      <c r="AD13" s="296">
        <f t="shared" si="7"/>
        <v>0.96732837722339582</v>
      </c>
    </row>
    <row r="14" spans="1:30" x14ac:dyDescent="0.2">
      <c r="A14" s="34" t="s">
        <v>22</v>
      </c>
      <c r="B14" s="42">
        <v>1.2791213220475617</v>
      </c>
      <c r="C14" s="42">
        <v>1.2653739814623097</v>
      </c>
      <c r="D14" s="42">
        <f t="shared" ref="D14:Q14" si="8">D12/D19</f>
        <v>1.2806431772251998</v>
      </c>
      <c r="E14" s="42">
        <f t="shared" si="8"/>
        <v>3.1508013460331945</v>
      </c>
      <c r="F14" s="42">
        <f t="shared" si="8"/>
        <v>1.5470867347636432</v>
      </c>
      <c r="G14" s="200">
        <f t="shared" si="8"/>
        <v>1.6079092995006072</v>
      </c>
      <c r="H14" s="200">
        <f t="shared" si="8"/>
        <v>1.6256474235378626</v>
      </c>
      <c r="I14" s="200">
        <f t="shared" si="8"/>
        <v>1.706513888378812</v>
      </c>
      <c r="J14" s="200">
        <f t="shared" si="8"/>
        <v>1.6519459663706784</v>
      </c>
      <c r="K14" s="200">
        <f t="shared" si="8"/>
        <v>1.7158786118366343</v>
      </c>
      <c r="L14" s="200">
        <f t="shared" si="8"/>
        <v>1.8197927231606803</v>
      </c>
      <c r="M14" s="295">
        <f t="shared" si="8"/>
        <v>1.8596029317583436</v>
      </c>
      <c r="N14" s="308">
        <f t="shared" si="8"/>
        <v>1.8644435439658662</v>
      </c>
      <c r="O14" s="308">
        <f t="shared" si="8"/>
        <v>1.9855052797789403</v>
      </c>
      <c r="P14" s="344">
        <f t="shared" si="8"/>
        <v>2.1330695990344641</v>
      </c>
      <c r="Q14" s="344">
        <f t="shared" si="8"/>
        <v>2.0715771206632971</v>
      </c>
      <c r="R14" s="200">
        <f t="shared" ref="R14:W14" si="9">R12/R19</f>
        <v>2.0423408114013166</v>
      </c>
      <c r="S14" s="200">
        <f t="shared" si="9"/>
        <v>2.139778932824528</v>
      </c>
      <c r="T14" s="200">
        <f t="shared" si="9"/>
        <v>2.1608488800983587</v>
      </c>
      <c r="U14" s="200">
        <f t="shared" si="9"/>
        <v>2.1049584408139865</v>
      </c>
      <c r="V14" s="297">
        <f t="shared" si="9"/>
        <v>2.0024592507863885</v>
      </c>
      <c r="W14" s="297">
        <f t="shared" si="9"/>
        <v>1.929990144795694</v>
      </c>
      <c r="X14" s="297">
        <f t="shared" ref="X14:AC14" si="10">X12/X19</f>
        <v>1.9166208237063118</v>
      </c>
      <c r="Y14" s="297">
        <f t="shared" si="10"/>
        <v>1.8448030292503299</v>
      </c>
      <c r="Z14" s="297">
        <f t="shared" si="10"/>
        <v>1.7942088766909723</v>
      </c>
      <c r="AA14" s="297">
        <f t="shared" si="10"/>
        <v>1.8431632653061225</v>
      </c>
      <c r="AB14" s="297">
        <f t="shared" si="10"/>
        <v>1.8090611248514439</v>
      </c>
      <c r="AC14" s="297">
        <f t="shared" si="10"/>
        <v>1.7313132828320708</v>
      </c>
      <c r="AD14" s="297">
        <f t="shared" ref="AD14" si="11">AD12/AD19</f>
        <v>1.7080740920027906</v>
      </c>
    </row>
    <row r="15" spans="1:30" x14ac:dyDescent="0.2">
      <c r="A15" s="32" t="s">
        <v>6</v>
      </c>
      <c r="B15" s="43" t="s">
        <v>17</v>
      </c>
      <c r="C15" s="43">
        <v>50.439</v>
      </c>
      <c r="D15" s="43">
        <v>57.6</v>
      </c>
      <c r="E15" s="43">
        <v>52.247999999999998</v>
      </c>
      <c r="F15" s="43">
        <v>64.001000000000005</v>
      </c>
      <c r="G15" s="43">
        <v>70.463999999999999</v>
      </c>
      <c r="H15" s="43">
        <v>79.524000000000001</v>
      </c>
      <c r="I15" s="43">
        <v>83.1</v>
      </c>
      <c r="J15" s="43">
        <v>86.9</v>
      </c>
      <c r="K15" s="43">
        <v>95.9</v>
      </c>
      <c r="L15" s="43">
        <v>103.5</v>
      </c>
      <c r="M15" s="43">
        <v>108.783</v>
      </c>
      <c r="N15" s="309">
        <v>110.776</v>
      </c>
      <c r="O15" s="309">
        <v>112.52</v>
      </c>
      <c r="P15" s="43">
        <v>109.033</v>
      </c>
      <c r="Q15" s="43">
        <f t="shared" ref="Q15:V15" si="12">+Q6</f>
        <v>103.822</v>
      </c>
      <c r="R15" s="309">
        <f t="shared" si="12"/>
        <v>99.144999999999996</v>
      </c>
      <c r="S15" s="309">
        <f t="shared" si="12"/>
        <v>89.228999999999999</v>
      </c>
      <c r="T15" s="309">
        <f t="shared" si="12"/>
        <v>84.278000000000006</v>
      </c>
      <c r="U15" s="309">
        <f t="shared" si="12"/>
        <v>78.257000000000005</v>
      </c>
      <c r="V15" s="44">
        <f t="shared" si="12"/>
        <v>77.587000000000003</v>
      </c>
      <c r="W15" s="44">
        <f t="shared" ref="W15:AB15" si="13">+W6</f>
        <v>76.012</v>
      </c>
      <c r="X15" s="44">
        <f t="shared" si="13"/>
        <v>79.918999999999997</v>
      </c>
      <c r="Y15" s="44">
        <f t="shared" si="13"/>
        <v>83.221999999999994</v>
      </c>
      <c r="Z15" s="44">
        <f t="shared" si="13"/>
        <v>84.091999999999999</v>
      </c>
      <c r="AA15" s="44">
        <f t="shared" si="13"/>
        <v>80.942999999999998</v>
      </c>
      <c r="AB15" s="44">
        <f t="shared" si="13"/>
        <v>83.76</v>
      </c>
      <c r="AC15" s="44">
        <f t="shared" ref="AC15:AD15" si="14">+AC6</f>
        <v>86.792000000000002</v>
      </c>
      <c r="AD15" s="44">
        <f t="shared" si="14"/>
        <v>91.796000000000006</v>
      </c>
    </row>
    <row r="16" spans="1:30" x14ac:dyDescent="0.2">
      <c r="A16" s="33" t="s">
        <v>73</v>
      </c>
      <c r="B16" s="45" t="s">
        <v>17</v>
      </c>
      <c r="C16" s="45">
        <v>0.33488029319204876</v>
      </c>
      <c r="D16" s="45">
        <f t="shared" ref="D16:Q16" si="15">D15/D18</f>
        <v>0.40779338468509291</v>
      </c>
      <c r="E16" s="45">
        <f t="shared" si="15"/>
        <v>0.37665445947114967</v>
      </c>
      <c r="F16" s="45">
        <f t="shared" si="15"/>
        <v>0.4581185935978927</v>
      </c>
      <c r="G16" s="40">
        <f t="shared" si="15"/>
        <v>0.52223020996227643</v>
      </c>
      <c r="H16" s="40">
        <f t="shared" si="15"/>
        <v>0.58569566274111229</v>
      </c>
      <c r="I16" s="40">
        <f t="shared" si="15"/>
        <v>0.61328413284132832</v>
      </c>
      <c r="J16" s="40">
        <f t="shared" si="15"/>
        <v>0.65309374037081303</v>
      </c>
      <c r="K16" s="40">
        <f t="shared" si="15"/>
        <v>0.73028274659417158</v>
      </c>
      <c r="L16" s="40">
        <f t="shared" si="15"/>
        <v>0.76697345604908629</v>
      </c>
      <c r="M16" s="40">
        <f t="shared" si="15"/>
        <v>0.82714021761445289</v>
      </c>
      <c r="N16" s="40">
        <f t="shared" si="15"/>
        <v>0.83569838934781782</v>
      </c>
      <c r="O16" s="40">
        <f t="shared" si="15"/>
        <v>0.86027753354486036</v>
      </c>
      <c r="P16" s="40">
        <f t="shared" si="15"/>
        <v>0.8833876168716478</v>
      </c>
      <c r="Q16" s="40">
        <f t="shared" si="15"/>
        <v>0.84539406721005794</v>
      </c>
      <c r="R16" s="45">
        <f t="shared" ref="R16:W16" si="16">R15/R18</f>
        <v>0.90926182375113485</v>
      </c>
      <c r="S16" s="45">
        <f t="shared" si="16"/>
        <v>0.90337440393629842</v>
      </c>
      <c r="T16" s="45">
        <f t="shared" si="16"/>
        <v>0.90279801182620623</v>
      </c>
      <c r="U16" s="45">
        <f t="shared" si="16"/>
        <v>0.84028948470434128</v>
      </c>
      <c r="V16" s="41">
        <f t="shared" si="16"/>
        <v>0.83607581978254075</v>
      </c>
      <c r="W16" s="41">
        <f t="shared" si="16"/>
        <v>0.8249262024657058</v>
      </c>
      <c r="X16" s="41">
        <f t="shared" ref="X16:AD16" si="17">X15/X18</f>
        <v>0.8466354506546887</v>
      </c>
      <c r="Y16" s="41">
        <f t="shared" si="17"/>
        <v>0.87017712624688925</v>
      </c>
      <c r="Z16" s="41">
        <f t="shared" si="17"/>
        <v>0.86786727901336502</v>
      </c>
      <c r="AA16" s="41">
        <f t="shared" si="17"/>
        <v>0.78054966248794599</v>
      </c>
      <c r="AB16" s="41">
        <f t="shared" si="17"/>
        <v>0.75523416226353846</v>
      </c>
      <c r="AC16" s="41">
        <f t="shared" si="17"/>
        <v>0.74394205631509014</v>
      </c>
      <c r="AD16" s="41">
        <f t="shared" si="17"/>
        <v>0.74015900404766899</v>
      </c>
    </row>
    <row r="17" spans="1:30" ht="13.5" thickBot="1" x14ac:dyDescent="0.25">
      <c r="A17" s="35" t="s">
        <v>22</v>
      </c>
      <c r="B17" s="46" t="s">
        <v>17</v>
      </c>
      <c r="C17" s="46">
        <v>0.61433808752420738</v>
      </c>
      <c r="D17" s="46">
        <f t="shared" ref="D17:Q17" si="18">D15/D19</f>
        <v>0.63263333626219143</v>
      </c>
      <c r="E17" s="46">
        <f t="shared" si="18"/>
        <v>1.4899903039981748</v>
      </c>
      <c r="F17" s="46">
        <f t="shared" si="18"/>
        <v>0.87515554279307006</v>
      </c>
      <c r="G17" s="169">
        <f t="shared" si="18"/>
        <v>0.95105952220272638</v>
      </c>
      <c r="H17" s="169">
        <f t="shared" si="18"/>
        <v>1.0021549279800386</v>
      </c>
      <c r="I17" s="169">
        <f t="shared" si="18"/>
        <v>1.0172977340335672</v>
      </c>
      <c r="J17" s="169">
        <f t="shared" si="18"/>
        <v>1.0261194029850746</v>
      </c>
      <c r="K17" s="169">
        <f t="shared" si="18"/>
        <v>1.123227023038452</v>
      </c>
      <c r="L17" s="169">
        <f t="shared" si="18"/>
        <v>1.2065890252859093</v>
      </c>
      <c r="M17" s="46">
        <f t="shared" si="18"/>
        <v>1.2901515690599872</v>
      </c>
      <c r="N17" s="46">
        <f t="shared" si="18"/>
        <v>1.3202393154244034</v>
      </c>
      <c r="O17" s="46">
        <f t="shared" si="18"/>
        <v>1.3880390802329026</v>
      </c>
      <c r="P17" s="46">
        <f t="shared" si="18"/>
        <v>1.4621563631487196</v>
      </c>
      <c r="Q17" s="46">
        <f t="shared" si="18"/>
        <v>1.4299172256118557</v>
      </c>
      <c r="R17" s="46">
        <f t="shared" ref="R17:W17" si="19">R15/R19</f>
        <v>1.4158110443114797</v>
      </c>
      <c r="S17" s="46">
        <f t="shared" si="19"/>
        <v>1.4676787946575434</v>
      </c>
      <c r="T17" s="46">
        <f t="shared" si="19"/>
        <v>1.5017194989397908</v>
      </c>
      <c r="U17" s="46">
        <f t="shared" si="19"/>
        <v>1.495309066590236</v>
      </c>
      <c r="V17" s="47">
        <f t="shared" si="19"/>
        <v>1.4791154322752837</v>
      </c>
      <c r="W17" s="47">
        <f t="shared" si="19"/>
        <v>1.4406034417405806</v>
      </c>
      <c r="X17" s="47">
        <f t="shared" ref="X17:AC17" si="20">X15/X19</f>
        <v>1.4654894194447501</v>
      </c>
      <c r="Y17" s="47">
        <f t="shared" si="20"/>
        <v>1.4455290766344748</v>
      </c>
      <c r="Z17" s="47">
        <f t="shared" si="20"/>
        <v>1.3656397680952304</v>
      </c>
      <c r="AA17" s="47">
        <f t="shared" si="20"/>
        <v>1.3765816326530613</v>
      </c>
      <c r="AB17" s="47">
        <f t="shared" si="20"/>
        <v>1.3451964153791798</v>
      </c>
      <c r="AC17" s="47">
        <f t="shared" si="20"/>
        <v>1.3019125478136953</v>
      </c>
      <c r="AD17" s="47">
        <f t="shared" ref="AD17" si="21">AD15/AD19</f>
        <v>1.3069464811993681</v>
      </c>
    </row>
    <row r="18" spans="1:30" ht="13.5" thickBot="1" x14ac:dyDescent="0.25">
      <c r="A18" s="36" t="s">
        <v>208</v>
      </c>
      <c r="B18" s="48">
        <v>167957</v>
      </c>
      <c r="C18" s="48">
        <v>150618</v>
      </c>
      <c r="D18" s="271">
        <v>141.24799999999999</v>
      </c>
      <c r="E18" s="271">
        <v>138.71600000000001</v>
      </c>
      <c r="F18" s="271">
        <v>139.70400000000001</v>
      </c>
      <c r="G18" s="271">
        <v>134.929</v>
      </c>
      <c r="H18" s="271">
        <v>135.77699999999999</v>
      </c>
      <c r="I18" s="271">
        <v>135.5</v>
      </c>
      <c r="J18" s="271">
        <v>133.059</v>
      </c>
      <c r="K18" s="271">
        <v>131.31899999999999</v>
      </c>
      <c r="L18" s="271">
        <v>134.946</v>
      </c>
      <c r="M18" s="348">
        <v>131.517</v>
      </c>
      <c r="N18" s="348">
        <v>132.55500000000001</v>
      </c>
      <c r="O18" s="348">
        <v>130.79499999999999</v>
      </c>
      <c r="P18" s="348">
        <f t="shared" ref="P18:U18" si="22">+P30</f>
        <v>123.426</v>
      </c>
      <c r="Q18" s="348">
        <f t="shared" si="22"/>
        <v>122.809</v>
      </c>
      <c r="R18" s="348">
        <f t="shared" si="22"/>
        <v>109.039</v>
      </c>
      <c r="S18" s="348">
        <f t="shared" si="22"/>
        <v>98.772999999999996</v>
      </c>
      <c r="T18" s="348">
        <f t="shared" si="22"/>
        <v>93.352000000000004</v>
      </c>
      <c r="U18" s="348">
        <f t="shared" si="22"/>
        <v>93.131</v>
      </c>
      <c r="V18" s="349">
        <f t="shared" ref="V18:AA18" si="23">+V30</f>
        <v>92.799000000000007</v>
      </c>
      <c r="W18" s="349">
        <f t="shared" si="23"/>
        <v>92.144000000000005</v>
      </c>
      <c r="X18" s="349">
        <f t="shared" si="23"/>
        <v>94.396000000000001</v>
      </c>
      <c r="Y18" s="349">
        <f t="shared" si="23"/>
        <v>95.638000000000005</v>
      </c>
      <c r="Z18" s="349">
        <f t="shared" si="23"/>
        <v>96.894999999999996</v>
      </c>
      <c r="AA18" s="349">
        <f t="shared" si="23"/>
        <v>103.7</v>
      </c>
      <c r="AB18" s="349">
        <f t="shared" ref="AB18:AC18" si="24">+AB30</f>
        <v>110.90600000000001</v>
      </c>
      <c r="AC18" s="349">
        <f t="shared" si="24"/>
        <v>116.66500000000001</v>
      </c>
      <c r="AD18" s="349">
        <f t="shared" ref="AD18" si="25">+AD30</f>
        <v>124.02200000000001</v>
      </c>
    </row>
    <row r="19" spans="1:30" ht="13.5" thickBot="1" x14ac:dyDescent="0.25">
      <c r="A19" s="37" t="s">
        <v>211</v>
      </c>
      <c r="B19" s="49">
        <v>79392</v>
      </c>
      <c r="C19" s="49">
        <v>82103</v>
      </c>
      <c r="D19" s="272">
        <v>91.048000000000002</v>
      </c>
      <c r="E19" s="272">
        <v>35.066000000000003</v>
      </c>
      <c r="F19" s="272">
        <v>73.131</v>
      </c>
      <c r="G19" s="272">
        <v>74.09</v>
      </c>
      <c r="H19" s="272">
        <v>79.352999999999994</v>
      </c>
      <c r="I19" s="272">
        <v>81.686999999999998</v>
      </c>
      <c r="J19" s="272">
        <v>84.688000000000002</v>
      </c>
      <c r="K19" s="272">
        <f>+K31</f>
        <v>85.379000000000005</v>
      </c>
      <c r="L19" s="272">
        <f t="shared" ref="L19:Q19" si="26">+L31</f>
        <v>85.778999999999996</v>
      </c>
      <c r="M19" s="350">
        <f t="shared" si="26"/>
        <v>84.317999999999998</v>
      </c>
      <c r="N19" s="351">
        <f t="shared" si="26"/>
        <v>83.906000000000006</v>
      </c>
      <c r="O19" s="351">
        <f t="shared" si="26"/>
        <v>81.063999999999993</v>
      </c>
      <c r="P19" s="351">
        <f t="shared" si="26"/>
        <v>74.569999999999993</v>
      </c>
      <c r="Q19" s="351">
        <f t="shared" si="26"/>
        <v>72.606999999999999</v>
      </c>
      <c r="R19" s="351">
        <f t="shared" ref="R19:W19" si="27">+R31</f>
        <v>70.027000000000001</v>
      </c>
      <c r="S19" s="351">
        <f t="shared" si="27"/>
        <v>60.795999999999999</v>
      </c>
      <c r="T19" s="351">
        <f t="shared" si="27"/>
        <v>56.121000000000002</v>
      </c>
      <c r="U19" s="351">
        <f t="shared" si="27"/>
        <v>52.335000000000001</v>
      </c>
      <c r="V19" s="352">
        <f t="shared" si="27"/>
        <v>52.454999999999998</v>
      </c>
      <c r="W19" s="352">
        <f t="shared" si="27"/>
        <v>52.764000000000003</v>
      </c>
      <c r="X19" s="352">
        <f t="shared" ref="X19:AC19" si="28">+X31</f>
        <v>54.533999999999999</v>
      </c>
      <c r="Y19" s="352">
        <f t="shared" si="28"/>
        <v>57.572000000000003</v>
      </c>
      <c r="Z19" s="352">
        <f t="shared" si="28"/>
        <v>61.576999999999998</v>
      </c>
      <c r="AA19" s="352">
        <f t="shared" si="28"/>
        <v>58.8</v>
      </c>
      <c r="AB19" s="352">
        <f t="shared" si="28"/>
        <v>62.265999999999998</v>
      </c>
      <c r="AC19" s="352">
        <f t="shared" si="28"/>
        <v>66.665000000000006</v>
      </c>
      <c r="AD19" s="352">
        <f t="shared" ref="AD19" si="29">+AD31</f>
        <v>70.236999999999995</v>
      </c>
    </row>
    <row r="20" spans="1:30" ht="13.5" thickTop="1" x14ac:dyDescent="0.2">
      <c r="A20" s="8" t="s">
        <v>207</v>
      </c>
      <c r="J20" s="212"/>
    </row>
    <row r="21" spans="1:30" x14ac:dyDescent="0.2">
      <c r="J21" s="212"/>
    </row>
    <row r="22" spans="1:30" ht="15.95" customHeight="1" thickBot="1" x14ac:dyDescent="0.25">
      <c r="A22" s="312" t="s">
        <v>247</v>
      </c>
      <c r="J22" s="212"/>
    </row>
    <row r="23" spans="1:30" ht="14.25" thickTop="1" thickBot="1" x14ac:dyDescent="0.25">
      <c r="A23" s="25"/>
      <c r="B23" s="31" t="s">
        <v>11</v>
      </c>
      <c r="C23" s="31" t="s">
        <v>12</v>
      </c>
      <c r="D23" s="31" t="s">
        <v>21</v>
      </c>
      <c r="E23" s="31" t="s">
        <v>14</v>
      </c>
      <c r="F23" s="31" t="s">
        <v>31</v>
      </c>
      <c r="G23" s="31" t="s">
        <v>36</v>
      </c>
      <c r="H23" s="31" t="s">
        <v>51</v>
      </c>
      <c r="I23" s="31" t="s">
        <v>53</v>
      </c>
      <c r="J23" s="31" t="s">
        <v>60</v>
      </c>
      <c r="K23" s="31" t="s">
        <v>65</v>
      </c>
      <c r="L23" s="31" t="s">
        <v>69</v>
      </c>
      <c r="M23" s="293" t="s">
        <v>74</v>
      </c>
      <c r="N23" s="293" t="s">
        <v>99</v>
      </c>
      <c r="O23" s="293" t="s">
        <v>108</v>
      </c>
      <c r="P23" s="293" t="s">
        <v>179</v>
      </c>
      <c r="Q23" s="293" t="s">
        <v>182</v>
      </c>
      <c r="R23" s="293" t="s">
        <v>198</v>
      </c>
      <c r="S23" s="293" t="s">
        <v>200</v>
      </c>
      <c r="T23" s="293" t="s">
        <v>205</v>
      </c>
      <c r="U23" s="293" t="s">
        <v>210</v>
      </c>
      <c r="V23" s="317" t="str">
        <f>V2</f>
        <v>2017/18</v>
      </c>
      <c r="W23" s="317" t="str">
        <f>W2</f>
        <v>2018/19</v>
      </c>
      <c r="X23" s="317" t="str">
        <f>X2</f>
        <v>2019/20</v>
      </c>
      <c r="Y23" s="317" t="str">
        <f>Y2</f>
        <v>2020/21</v>
      </c>
      <c r="Z23" s="317" t="str">
        <f>Z2</f>
        <v>2021/22</v>
      </c>
      <c r="AA23" s="317" t="s">
        <v>230</v>
      </c>
      <c r="AB23" s="317" t="str">
        <f>AB2</f>
        <v>2023/24</v>
      </c>
      <c r="AC23" s="317" t="str">
        <f>AC2</f>
        <v>2024/25</v>
      </c>
      <c r="AD23" s="317" t="str">
        <f>AD2</f>
        <v>2025/26</v>
      </c>
    </row>
    <row r="24" spans="1:30" ht="13.5" thickTop="1" x14ac:dyDescent="0.2">
      <c r="A24" s="32" t="s">
        <v>15</v>
      </c>
      <c r="B24" s="159">
        <v>101.6</v>
      </c>
      <c r="C24" s="38">
        <v>103.89100000000001</v>
      </c>
      <c r="D24" s="38">
        <v>100.459</v>
      </c>
      <c r="E24" s="38">
        <v>82.941000000000003</v>
      </c>
      <c r="F24" s="38">
        <v>89.207999999999998</v>
      </c>
      <c r="G24" s="38">
        <v>91.831000000000003</v>
      </c>
      <c r="H24" s="38">
        <v>100.3</v>
      </c>
      <c r="I24" s="38">
        <v>101.8</v>
      </c>
      <c r="J24" s="38">
        <v>101.5</v>
      </c>
      <c r="K24" s="38">
        <v>103.3</v>
      </c>
      <c r="L24" s="38">
        <v>105.6</v>
      </c>
      <c r="M24" s="38">
        <f>105523/1000</f>
        <v>105.523</v>
      </c>
      <c r="N24" s="38">
        <v>107.07299999999999</v>
      </c>
      <c r="O24" s="306">
        <v>112.224</v>
      </c>
      <c r="P24" s="306">
        <v>109.97499999999999</v>
      </c>
      <c r="Q24" s="306">
        <f>+'vše _ druh studia '!D136/1000</f>
        <v>107.169</v>
      </c>
      <c r="R24" s="306">
        <f>+'vše _ druh studia '!D146/1000</f>
        <v>103.054</v>
      </c>
      <c r="S24" s="306">
        <f>+'vše _ druh studia '!D156/1000</f>
        <v>92.733999999999995</v>
      </c>
      <c r="T24" s="306">
        <f>+'vše _ druh studia '!D166/1000</f>
        <v>86.822999999999993</v>
      </c>
      <c r="U24" s="306">
        <f>+'vše _ druh studia '!D176/1000</f>
        <v>79.984999999999999</v>
      </c>
      <c r="V24" s="353">
        <f>+'vše _ druh studia '!D186/1000</f>
        <v>76.471000000000004</v>
      </c>
      <c r="W24" s="353">
        <f>+'vše _ druh studia '!D196/1000</f>
        <v>75.301000000000002</v>
      </c>
      <c r="X24" s="353">
        <f>+'vše _ druh studia '!D206/1000</f>
        <v>78.647000000000006</v>
      </c>
      <c r="Y24" s="353">
        <f>+'vše _ druh studia '!D216/1000</f>
        <v>79.849999999999994</v>
      </c>
      <c r="Z24" s="353">
        <f>+'vše _ druh studia '!D226/1000</f>
        <v>81.117000000000004</v>
      </c>
      <c r="AA24" s="353">
        <f>+'vše _ druh studia '!D236/1000</f>
        <v>82.802000000000007</v>
      </c>
      <c r="AB24" s="353">
        <f>+'vše _ druh studia '!D246/1000</f>
        <v>86.061999999999998</v>
      </c>
      <c r="AC24" s="353">
        <f>+'vše _ druh studia '!D256/1000</f>
        <v>89.710999999999999</v>
      </c>
      <c r="AD24" s="353">
        <f>+'vše _ druh studia '!D266/1000</f>
        <v>94.343000000000004</v>
      </c>
    </row>
    <row r="25" spans="1:30" x14ac:dyDescent="0.2">
      <c r="A25" s="33" t="s">
        <v>73</v>
      </c>
      <c r="B25" s="40">
        <v>0.60463094720672561</v>
      </c>
      <c r="C25" s="40">
        <v>0.68976483554422441</v>
      </c>
      <c r="D25" s="40">
        <f>D24/D30</f>
        <v>0.71122422972360677</v>
      </c>
      <c r="E25" s="40">
        <f t="shared" ref="E25:Q25" si="30">E24/E30</f>
        <v>0.5979194901813778</v>
      </c>
      <c r="F25" s="40">
        <f t="shared" si="30"/>
        <v>0.63855007730630475</v>
      </c>
      <c r="G25" s="40">
        <f t="shared" si="30"/>
        <v>0.68058756827664924</v>
      </c>
      <c r="H25" s="40">
        <f t="shared" si="30"/>
        <v>0.73871126921348984</v>
      </c>
      <c r="I25" s="40">
        <f t="shared" si="30"/>
        <v>0.75129151291512908</v>
      </c>
      <c r="J25" s="40">
        <f t="shared" si="30"/>
        <v>0.76281950112356178</v>
      </c>
      <c r="K25" s="40">
        <f t="shared" si="30"/>
        <v>0.78663407427714194</v>
      </c>
      <c r="L25" s="40">
        <f t="shared" si="30"/>
        <v>0.78253523631674893</v>
      </c>
      <c r="M25" s="40">
        <f t="shared" si="30"/>
        <v>0.80235254757940033</v>
      </c>
      <c r="N25" s="40">
        <f t="shared" si="30"/>
        <v>0.80776281543510231</v>
      </c>
      <c r="O25" s="45">
        <f t="shared" si="30"/>
        <v>0.85801445009365818</v>
      </c>
      <c r="P25" s="45">
        <f>P24/P30</f>
        <v>0.89101972031824728</v>
      </c>
      <c r="Q25" s="45">
        <f t="shared" si="30"/>
        <v>0.87264777011456818</v>
      </c>
      <c r="R25" s="45">
        <f t="shared" ref="R25:W25" si="31">R24/R30</f>
        <v>0.94511138216601398</v>
      </c>
      <c r="S25" s="45">
        <f t="shared" si="31"/>
        <v>0.93885980986706896</v>
      </c>
      <c r="T25" s="45">
        <f t="shared" si="31"/>
        <v>0.93006041648813087</v>
      </c>
      <c r="U25" s="45">
        <f t="shared" si="31"/>
        <v>0.85884399394401434</v>
      </c>
      <c r="V25" s="41">
        <f t="shared" si="31"/>
        <v>0.82404982812314786</v>
      </c>
      <c r="W25" s="41">
        <f t="shared" si="31"/>
        <v>0.81721001910053825</v>
      </c>
      <c r="X25" s="41">
        <f t="shared" ref="X25:AD25" si="32">X24/X30</f>
        <v>0.83316030340268665</v>
      </c>
      <c r="Y25" s="41">
        <f t="shared" si="32"/>
        <v>0.8349191743867499</v>
      </c>
      <c r="Z25" s="41">
        <f t="shared" si="32"/>
        <v>0.83716394034779928</v>
      </c>
      <c r="AA25" s="41">
        <f t="shared" si="32"/>
        <v>0.79847637415621986</v>
      </c>
      <c r="AB25" s="41">
        <f t="shared" si="32"/>
        <v>0.77599047842316915</v>
      </c>
      <c r="AC25" s="41">
        <f t="shared" si="32"/>
        <v>0.76896241374876784</v>
      </c>
      <c r="AD25" s="41">
        <f t="shared" si="32"/>
        <v>0.76069568302397961</v>
      </c>
    </row>
    <row r="26" spans="1:30" x14ac:dyDescent="0.2">
      <c r="A26" s="34" t="s">
        <v>22</v>
      </c>
      <c r="B26" s="42">
        <v>1.2791213220475617</v>
      </c>
      <c r="C26" s="42">
        <v>1.2653739814623097</v>
      </c>
      <c r="D26" s="42">
        <f>D24/D31</f>
        <v>1.1034600175746925</v>
      </c>
      <c r="E26" s="42">
        <f t="shared" ref="E26:O26" si="33">E24/E31</f>
        <v>2.3652826099355502</v>
      </c>
      <c r="F26" s="42">
        <f t="shared" si="33"/>
        <v>1.2200051968654697</v>
      </c>
      <c r="G26" s="42">
        <f t="shared" si="33"/>
        <v>1.2394520178161694</v>
      </c>
      <c r="H26" s="42">
        <f t="shared" si="33"/>
        <v>1.2642113489122488</v>
      </c>
      <c r="I26" s="42">
        <f t="shared" si="33"/>
        <v>1.2464034282216101</v>
      </c>
      <c r="J26" s="42">
        <f t="shared" si="33"/>
        <v>1.1985169091252597</v>
      </c>
      <c r="K26" s="42">
        <f t="shared" si="33"/>
        <v>1.2098993897796881</v>
      </c>
      <c r="L26" s="42">
        <f t="shared" si="33"/>
        <v>1.2310705417409855</v>
      </c>
      <c r="M26" s="42">
        <f>M24/M31</f>
        <v>1.2514884129130197</v>
      </c>
      <c r="N26" s="42">
        <f>N24/N31</f>
        <v>1.2761065954758894</v>
      </c>
      <c r="O26" s="200">
        <f t="shared" si="33"/>
        <v>1.3843876443304057</v>
      </c>
      <c r="P26" s="200">
        <f t="shared" ref="P26:U26" si="34">P24/P31</f>
        <v>1.4747887890572617</v>
      </c>
      <c r="Q26" s="200">
        <f t="shared" si="34"/>
        <v>1.4760147093255471</v>
      </c>
      <c r="R26" s="200">
        <f t="shared" si="34"/>
        <v>1.4716323703714282</v>
      </c>
      <c r="S26" s="200">
        <f t="shared" si="34"/>
        <v>1.5253306138561746</v>
      </c>
      <c r="T26" s="200">
        <f t="shared" si="34"/>
        <v>1.547067942481424</v>
      </c>
      <c r="U26" s="200">
        <f t="shared" si="34"/>
        <v>1.5283271233400211</v>
      </c>
      <c r="V26" s="273">
        <f t="shared" ref="V26:AA26" si="35">V24/V31</f>
        <v>1.457840053379087</v>
      </c>
      <c r="W26" s="273">
        <f t="shared" si="35"/>
        <v>1.4271283450837693</v>
      </c>
      <c r="X26" s="273">
        <f t="shared" si="35"/>
        <v>1.4421645212161223</v>
      </c>
      <c r="Y26" s="273">
        <f t="shared" si="35"/>
        <v>1.38695893837282</v>
      </c>
      <c r="Z26" s="273">
        <f t="shared" si="35"/>
        <v>1.3173262744206442</v>
      </c>
      <c r="AA26" s="273">
        <f t="shared" si="35"/>
        <v>1.4081972789115649</v>
      </c>
      <c r="AB26" s="273">
        <f t="shared" ref="AB26:AC26" si="36">AB24/AB31</f>
        <v>1.3821668326213343</v>
      </c>
      <c r="AC26" s="273">
        <f t="shared" si="36"/>
        <v>1.3456986424660615</v>
      </c>
      <c r="AD26" s="273">
        <f t="shared" ref="AD26" si="37">AD24/AD31</f>
        <v>1.3432094195367115</v>
      </c>
    </row>
    <row r="27" spans="1:30" x14ac:dyDescent="0.2">
      <c r="A27" s="32" t="s">
        <v>6</v>
      </c>
      <c r="B27" s="43" t="s">
        <v>17</v>
      </c>
      <c r="C27" s="43">
        <v>50.439</v>
      </c>
      <c r="D27" s="43">
        <v>51.334000000000003</v>
      </c>
      <c r="E27" s="43">
        <v>42.328000000000003</v>
      </c>
      <c r="F27" s="43">
        <v>53.49</v>
      </c>
      <c r="G27" s="43">
        <v>58.005000000000003</v>
      </c>
      <c r="H27" s="43">
        <v>65.332999999999998</v>
      </c>
      <c r="I27" s="43">
        <v>65.7</v>
      </c>
      <c r="J27" s="43">
        <v>67.7</v>
      </c>
      <c r="K27" s="43">
        <v>72.5</v>
      </c>
      <c r="L27" s="43">
        <v>74.3</v>
      </c>
      <c r="M27" s="43">
        <f>77023/1000</f>
        <v>77.022999999999996</v>
      </c>
      <c r="N27" s="43">
        <v>78.825000000000003</v>
      </c>
      <c r="O27" s="309">
        <v>81.89</v>
      </c>
      <c r="P27" s="309">
        <v>79.340999999999994</v>
      </c>
      <c r="Q27" s="309">
        <f>+'vše _ druh studia '!J136/1000</f>
        <v>76.869</v>
      </c>
      <c r="R27" s="309">
        <f>+'vše _ druh studia '!J146/1000</f>
        <v>74.406000000000006</v>
      </c>
      <c r="S27" s="309">
        <f>+'vše _ druh studia '!J156/1000</f>
        <v>66.149000000000001</v>
      </c>
      <c r="T27" s="309">
        <f>+'vše _ druh studia '!J166/1000</f>
        <v>62.027999999999999</v>
      </c>
      <c r="U27" s="309">
        <f>+'vše _ druh studia '!J176/1000</f>
        <v>57.837000000000003</v>
      </c>
      <c r="V27" s="44">
        <f>+'vše _ druh studia '!J186/1000</f>
        <v>57.268999999999998</v>
      </c>
      <c r="W27" s="44">
        <f>+'vše _ druh studia '!J196/1000</f>
        <v>56.972000000000001</v>
      </c>
      <c r="X27" s="44">
        <f>+'vše _ druh studia '!J206/1000</f>
        <v>61.136000000000003</v>
      </c>
      <c r="Y27" s="44">
        <f>+'vše _ druh studia '!J216/1000</f>
        <v>63.494999999999997</v>
      </c>
      <c r="Z27" s="44">
        <f>+'vše _ druh studia '!J226/1000</f>
        <v>63.893000000000001</v>
      </c>
      <c r="AA27" s="44">
        <f>+'vše _ druh studia '!J236/1000</f>
        <v>63.247999999999998</v>
      </c>
      <c r="AB27" s="44">
        <f>+'vše _ druh studia '!J246/1000</f>
        <v>65.930000000000007</v>
      </c>
      <c r="AC27" s="44">
        <f>+'vše _ druh studia '!J256/1000</f>
        <v>68.97</v>
      </c>
      <c r="AD27" s="44">
        <f>+'vše _ druh studia '!J266/1000</f>
        <v>73.376999999999995</v>
      </c>
    </row>
    <row r="28" spans="1:30" x14ac:dyDescent="0.2">
      <c r="A28" s="33" t="s">
        <v>73</v>
      </c>
      <c r="B28" s="45" t="s">
        <v>17</v>
      </c>
      <c r="C28" s="40">
        <v>0.33488029319204876</v>
      </c>
      <c r="D28" s="274">
        <f>D27/D30</f>
        <v>0.36343169460806529</v>
      </c>
      <c r="E28" s="45">
        <f t="shared" ref="E28:Q28" si="38">E27/E30</f>
        <v>0.30514144006459243</v>
      </c>
      <c r="F28" s="45">
        <f t="shared" si="38"/>
        <v>0.38288094829067171</v>
      </c>
      <c r="G28" s="45">
        <f t="shared" si="38"/>
        <v>0.42989275841368424</v>
      </c>
      <c r="H28" s="45">
        <f t="shared" si="38"/>
        <v>0.48117869742298036</v>
      </c>
      <c r="I28" s="45">
        <f t="shared" si="38"/>
        <v>0.48487084870848712</v>
      </c>
      <c r="J28" s="45">
        <f t="shared" si="38"/>
        <v>0.50879684951788307</v>
      </c>
      <c r="K28" s="45">
        <f t="shared" si="38"/>
        <v>0.55209071040748103</v>
      </c>
      <c r="L28" s="45">
        <f t="shared" si="38"/>
        <v>0.55059060661301551</v>
      </c>
      <c r="M28" s="40">
        <f t="shared" si="38"/>
        <v>0.58565052426682485</v>
      </c>
      <c r="N28" s="40">
        <f t="shared" si="38"/>
        <v>0.59465882086680999</v>
      </c>
      <c r="O28" s="45">
        <f t="shared" si="38"/>
        <v>0.62609426965862613</v>
      </c>
      <c r="P28" s="45">
        <f>P27/P30</f>
        <v>0.64282241991152589</v>
      </c>
      <c r="Q28" s="45">
        <f t="shared" si="38"/>
        <v>0.62592318152578397</v>
      </c>
      <c r="R28" s="45">
        <f t="shared" ref="R28:W28" si="39">R27/R30</f>
        <v>0.68237969900677742</v>
      </c>
      <c r="S28" s="45">
        <f t="shared" si="39"/>
        <v>0.66970730867747263</v>
      </c>
      <c r="T28" s="45">
        <f t="shared" si="39"/>
        <v>0.66445282372097003</v>
      </c>
      <c r="U28" s="45">
        <f t="shared" si="39"/>
        <v>0.62102844380496292</v>
      </c>
      <c r="V28" s="41">
        <f t="shared" si="39"/>
        <v>0.61712949492990221</v>
      </c>
      <c r="W28" s="41">
        <f t="shared" si="39"/>
        <v>0.61829310644209057</v>
      </c>
      <c r="X28" s="41">
        <f t="shared" ref="X28:AD28" si="40">X27/X30</f>
        <v>0.64765456163396762</v>
      </c>
      <c r="Y28" s="41">
        <f t="shared" si="40"/>
        <v>0.66390974298918837</v>
      </c>
      <c r="Z28" s="41">
        <f t="shared" si="40"/>
        <v>0.65940451003663758</v>
      </c>
      <c r="AA28" s="41">
        <f t="shared" si="40"/>
        <v>0.60991321118611375</v>
      </c>
      <c r="AB28" s="41">
        <f t="shared" si="40"/>
        <v>0.59446738679602551</v>
      </c>
      <c r="AC28" s="41">
        <f t="shared" si="40"/>
        <v>0.59117987399819993</v>
      </c>
      <c r="AD28" s="41">
        <f t="shared" si="40"/>
        <v>0.59164503072035601</v>
      </c>
    </row>
    <row r="29" spans="1:30" ht="13.5" thickBot="1" x14ac:dyDescent="0.25">
      <c r="A29" s="35" t="s">
        <v>22</v>
      </c>
      <c r="B29" s="46" t="s">
        <v>17</v>
      </c>
      <c r="C29" s="169">
        <v>0.61433808752420738</v>
      </c>
      <c r="D29" s="275">
        <f>D27/D31</f>
        <v>0.56386203866432338</v>
      </c>
      <c r="E29" s="46">
        <f t="shared" ref="E29:O29" si="41">E27/E31</f>
        <v>1.2070951919238009</v>
      </c>
      <c r="F29" s="46">
        <f t="shared" si="41"/>
        <v>0.73152719464996385</v>
      </c>
      <c r="G29" s="46">
        <f t="shared" si="41"/>
        <v>0.78289917667701447</v>
      </c>
      <c r="H29" s="46">
        <f t="shared" si="41"/>
        <v>0.82347677027401756</v>
      </c>
      <c r="I29" s="46">
        <f t="shared" si="41"/>
        <v>0.80440771349862261</v>
      </c>
      <c r="J29" s="46">
        <f t="shared" si="41"/>
        <v>0.7994048743623654</v>
      </c>
      <c r="K29" s="46">
        <f t="shared" si="41"/>
        <v>0.84915494442427286</v>
      </c>
      <c r="L29" s="46">
        <f t="shared" si="41"/>
        <v>0.86617936791056083</v>
      </c>
      <c r="M29" s="169">
        <f>M27/M31</f>
        <v>0.91348229322327379</v>
      </c>
      <c r="N29" s="169">
        <f>N27/N31</f>
        <v>0.93944413987080777</v>
      </c>
      <c r="O29" s="46">
        <f t="shared" si="41"/>
        <v>1.0101894799171027</v>
      </c>
      <c r="P29" s="46">
        <f t="shared" ref="P29:U29" si="42">P27/P31</f>
        <v>1.0639801528764918</v>
      </c>
      <c r="Q29" s="46">
        <f t="shared" si="42"/>
        <v>1.0586995744211991</v>
      </c>
      <c r="R29" s="46">
        <f t="shared" si="42"/>
        <v>1.0625330229768519</v>
      </c>
      <c r="S29" s="46">
        <f t="shared" si="42"/>
        <v>1.0880485558260413</v>
      </c>
      <c r="T29" s="46">
        <f t="shared" si="42"/>
        <v>1.1052547174854332</v>
      </c>
      <c r="U29" s="46">
        <f t="shared" si="42"/>
        <v>1.1051304098595587</v>
      </c>
      <c r="V29" s="47">
        <f t="shared" ref="V29:AA29" si="43">V27/V31</f>
        <v>1.0917739014393288</v>
      </c>
      <c r="W29" s="47">
        <f t="shared" si="43"/>
        <v>1.0797513456144341</v>
      </c>
      <c r="X29" s="47">
        <f t="shared" si="43"/>
        <v>1.1210620897055048</v>
      </c>
      <c r="Y29" s="47">
        <f t="shared" si="43"/>
        <v>1.1028798721600777</v>
      </c>
      <c r="Z29" s="47">
        <f t="shared" si="43"/>
        <v>1.0376114458320478</v>
      </c>
      <c r="AA29" s="47">
        <f t="shared" si="43"/>
        <v>1.0756462585034015</v>
      </c>
      <c r="AB29" s="47">
        <f t="shared" ref="AB29:AC29" si="44">AB27/AB31</f>
        <v>1.0588443131082774</v>
      </c>
      <c r="AC29" s="47">
        <f t="shared" si="44"/>
        <v>1.0345758643966099</v>
      </c>
      <c r="AD29" s="47">
        <f t="shared" ref="AD29" si="45">AD27/AD31</f>
        <v>1.0447057818528696</v>
      </c>
    </row>
    <row r="30" spans="1:30" ht="12.75" customHeight="1" thickBot="1" x14ac:dyDescent="0.25">
      <c r="A30" s="36" t="s">
        <v>208</v>
      </c>
      <c r="B30" s="48">
        <v>167957</v>
      </c>
      <c r="C30" s="48">
        <v>150618</v>
      </c>
      <c r="D30" s="271">
        <v>141.24799999999999</v>
      </c>
      <c r="E30" s="271">
        <v>138.71600000000001</v>
      </c>
      <c r="F30" s="271">
        <v>139.70400000000001</v>
      </c>
      <c r="G30" s="271">
        <v>134.929</v>
      </c>
      <c r="H30" s="271">
        <v>135.77699999999999</v>
      </c>
      <c r="I30" s="271">
        <v>135.5</v>
      </c>
      <c r="J30" s="271">
        <v>133.059</v>
      </c>
      <c r="K30" s="271">
        <v>131.31899999999999</v>
      </c>
      <c r="L30" s="271">
        <v>134.946</v>
      </c>
      <c r="M30" s="348">
        <v>131.517</v>
      </c>
      <c r="N30" s="348">
        <v>132.55500000000001</v>
      </c>
      <c r="O30" s="348">
        <v>130.79499999999999</v>
      </c>
      <c r="P30" s="348">
        <v>123.426</v>
      </c>
      <c r="Q30" s="348">
        <v>122.809</v>
      </c>
      <c r="R30" s="348">
        <v>109.039</v>
      </c>
      <c r="S30" s="348">
        <v>98.772999999999996</v>
      </c>
      <c r="T30" s="348">
        <v>93.352000000000004</v>
      </c>
      <c r="U30" s="348">
        <v>93.131</v>
      </c>
      <c r="V30" s="348">
        <v>92.799000000000007</v>
      </c>
      <c r="W30" s="348">
        <v>92.144000000000005</v>
      </c>
      <c r="X30" s="348">
        <v>94.396000000000001</v>
      </c>
      <c r="Y30" s="348">
        <v>95.638000000000005</v>
      </c>
      <c r="Z30" s="348">
        <v>96.894999999999996</v>
      </c>
      <c r="AA30" s="424">
        <v>103.7</v>
      </c>
      <c r="AB30" s="424">
        <v>110.90600000000001</v>
      </c>
      <c r="AC30" s="425">
        <v>116.66500000000001</v>
      </c>
      <c r="AD30" s="425">
        <v>124.02200000000001</v>
      </c>
    </row>
    <row r="31" spans="1:30" ht="13.5" thickBot="1" x14ac:dyDescent="0.25">
      <c r="A31" s="37" t="s">
        <v>211</v>
      </c>
      <c r="B31" s="49">
        <v>79392</v>
      </c>
      <c r="C31" s="49">
        <v>82103</v>
      </c>
      <c r="D31" s="272">
        <v>91.04</v>
      </c>
      <c r="E31" s="272">
        <v>35.066000000000003</v>
      </c>
      <c r="F31" s="272">
        <v>73.120999999999995</v>
      </c>
      <c r="G31" s="272">
        <v>74.09</v>
      </c>
      <c r="H31" s="272">
        <v>79.337999999999994</v>
      </c>
      <c r="I31" s="272">
        <v>81.674999999999997</v>
      </c>
      <c r="J31" s="272">
        <v>84.688000000000002</v>
      </c>
      <c r="K31" s="272">
        <v>85.379000000000005</v>
      </c>
      <c r="L31" s="272">
        <v>85.778999999999996</v>
      </c>
      <c r="M31" s="350">
        <v>84.317999999999998</v>
      </c>
      <c r="N31" s="351">
        <v>83.906000000000006</v>
      </c>
      <c r="O31" s="351">
        <v>81.063999999999993</v>
      </c>
      <c r="P31" s="351">
        <v>74.569999999999993</v>
      </c>
      <c r="Q31" s="351">
        <v>72.606999999999999</v>
      </c>
      <c r="R31" s="351">
        <v>70.027000000000001</v>
      </c>
      <c r="S31" s="351">
        <v>60.795999999999999</v>
      </c>
      <c r="T31" s="351">
        <v>56.121000000000002</v>
      </c>
      <c r="U31" s="351">
        <v>52.335000000000001</v>
      </c>
      <c r="V31" s="351">
        <v>52.454999999999998</v>
      </c>
      <c r="W31" s="351">
        <v>52.764000000000003</v>
      </c>
      <c r="X31" s="351">
        <v>54.533999999999999</v>
      </c>
      <c r="Y31" s="351">
        <v>57.572000000000003</v>
      </c>
      <c r="Z31" s="351">
        <v>61.576999999999998</v>
      </c>
      <c r="AA31" s="426">
        <v>58.8</v>
      </c>
      <c r="AB31" s="426">
        <v>62.265999999999998</v>
      </c>
      <c r="AC31" s="352">
        <v>66.665000000000006</v>
      </c>
      <c r="AD31" s="352">
        <v>70.236999999999995</v>
      </c>
    </row>
    <row r="32" spans="1:30" ht="13.5" thickTop="1" x14ac:dyDescent="0.2">
      <c r="A32" s="378" t="s">
        <v>207</v>
      </c>
      <c r="B32" s="246"/>
      <c r="C32" s="246"/>
      <c r="D32" s="246"/>
      <c r="E32" s="246"/>
      <c r="F32" s="246"/>
      <c r="G32" s="246"/>
      <c r="H32" s="246"/>
      <c r="I32" s="28"/>
      <c r="J32" s="201"/>
    </row>
    <row r="33" spans="1:20" x14ac:dyDescent="0.2">
      <c r="A33" s="246"/>
      <c r="B33" s="246"/>
      <c r="C33" s="246"/>
      <c r="D33" s="246"/>
      <c r="E33" s="246"/>
      <c r="F33" s="246"/>
      <c r="G33" s="246"/>
      <c r="H33" s="246"/>
      <c r="I33" s="28"/>
      <c r="J33" s="201"/>
    </row>
    <row r="34" spans="1:20" x14ac:dyDescent="0.2">
      <c r="A34" s="310" t="s">
        <v>239</v>
      </c>
      <c r="S34" s="299"/>
      <c r="T34" s="299"/>
    </row>
    <row r="35" spans="1:20" x14ac:dyDescent="0.2">
      <c r="S35" s="299"/>
      <c r="T35" s="299"/>
    </row>
    <row r="36" spans="1:20" x14ac:dyDescent="0.2">
      <c r="S36" s="299"/>
      <c r="T36" s="299"/>
    </row>
    <row r="37" spans="1:20" x14ac:dyDescent="0.2">
      <c r="R37" s="97"/>
      <c r="S37" s="299"/>
      <c r="T37" s="299"/>
    </row>
    <row r="38" spans="1:20" x14ac:dyDescent="0.2">
      <c r="R38" s="234"/>
      <c r="S38" s="299"/>
      <c r="T38" s="299"/>
    </row>
    <row r="39" spans="1:20" x14ac:dyDescent="0.2">
      <c r="R39" s="262"/>
    </row>
    <row r="40" spans="1:20" x14ac:dyDescent="0.2">
      <c r="R40" s="234"/>
    </row>
    <row r="41" spans="1:20" x14ac:dyDescent="0.2">
      <c r="R41" s="234"/>
    </row>
    <row r="42" spans="1:20" x14ac:dyDescent="0.2">
      <c r="R42" s="94"/>
    </row>
    <row r="57" spans="18:18" x14ac:dyDescent="0.2">
      <c r="R57" s="235"/>
    </row>
    <row r="58" spans="18:18" x14ac:dyDescent="0.2">
      <c r="R58" s="234"/>
    </row>
    <row r="59" spans="18:18" x14ac:dyDescent="0.2">
      <c r="R59" s="236"/>
    </row>
    <row r="60" spans="18:18" x14ac:dyDescent="0.2">
      <c r="R60" s="236"/>
    </row>
    <row r="61" spans="18:18" x14ac:dyDescent="0.2">
      <c r="R61" s="234"/>
    </row>
    <row r="62" spans="18:18" x14ac:dyDescent="0.2">
      <c r="R62" s="236"/>
    </row>
    <row r="63" spans="18:18" x14ac:dyDescent="0.2">
      <c r="R63" s="236"/>
    </row>
    <row r="64" spans="18:18" x14ac:dyDescent="0.2">
      <c r="R64" s="237"/>
    </row>
    <row r="65" spans="18:18" x14ac:dyDescent="0.2">
      <c r="R65" s="237"/>
    </row>
    <row r="70" spans="18:18" x14ac:dyDescent="0.2">
      <c r="R70" s="97"/>
    </row>
    <row r="71" spans="18:18" x14ac:dyDescent="0.2">
      <c r="R71" s="234"/>
    </row>
    <row r="72" spans="18:18" x14ac:dyDescent="0.2">
      <c r="R72" s="262"/>
    </row>
    <row r="73" spans="18:18" x14ac:dyDescent="0.2">
      <c r="R73" s="234"/>
    </row>
    <row r="74" spans="18:18" x14ac:dyDescent="0.2">
      <c r="R74" s="234"/>
    </row>
    <row r="75" spans="18:18" x14ac:dyDescent="0.2">
      <c r="R75" s="94"/>
    </row>
    <row r="90" spans="18:18" x14ac:dyDescent="0.2">
      <c r="R90" s="235"/>
    </row>
    <row r="91" spans="18:18" x14ac:dyDescent="0.2">
      <c r="R91" s="234"/>
    </row>
    <row r="92" spans="18:18" x14ac:dyDescent="0.2">
      <c r="R92" s="236"/>
    </row>
    <row r="93" spans="18:18" x14ac:dyDescent="0.2">
      <c r="R93" s="236"/>
    </row>
    <row r="94" spans="18:18" x14ac:dyDescent="0.2">
      <c r="R94" s="234"/>
    </row>
    <row r="95" spans="18:18" x14ac:dyDescent="0.2">
      <c r="R95" s="236"/>
    </row>
    <row r="96" spans="18:18" x14ac:dyDescent="0.2">
      <c r="R96" s="236"/>
    </row>
    <row r="97" spans="18:18" x14ac:dyDescent="0.2">
      <c r="R97" s="237"/>
    </row>
    <row r="98" spans="18:18" x14ac:dyDescent="0.2">
      <c r="R98" s="237"/>
    </row>
    <row r="103" spans="18:18" x14ac:dyDescent="0.2">
      <c r="R103" s="97"/>
    </row>
    <row r="104" spans="18:18" x14ac:dyDescent="0.2">
      <c r="R104" s="234"/>
    </row>
    <row r="105" spans="18:18" x14ac:dyDescent="0.2">
      <c r="R105" s="262"/>
    </row>
    <row r="106" spans="18:18" x14ac:dyDescent="0.2">
      <c r="R106" s="234"/>
    </row>
    <row r="107" spans="18:18" x14ac:dyDescent="0.2">
      <c r="R107" s="234"/>
    </row>
    <row r="108" spans="18:18" x14ac:dyDescent="0.2">
      <c r="R108" s="94"/>
    </row>
    <row r="123" spans="18:18" x14ac:dyDescent="0.2">
      <c r="R123" s="235"/>
    </row>
    <row r="124" spans="18:18" x14ac:dyDescent="0.2">
      <c r="R124" s="234"/>
    </row>
    <row r="125" spans="18:18" x14ac:dyDescent="0.2">
      <c r="R125" s="236"/>
    </row>
    <row r="126" spans="18:18" x14ac:dyDescent="0.2">
      <c r="R126" s="236"/>
    </row>
    <row r="127" spans="18:18" x14ac:dyDescent="0.2">
      <c r="R127" s="234"/>
    </row>
    <row r="128" spans="18:18" x14ac:dyDescent="0.2">
      <c r="R128" s="236"/>
    </row>
    <row r="129" spans="18:18" x14ac:dyDescent="0.2">
      <c r="R129" s="236"/>
    </row>
    <row r="130" spans="18:18" x14ac:dyDescent="0.2">
      <c r="R130" s="237"/>
    </row>
    <row r="131" spans="18:18" x14ac:dyDescent="0.2">
      <c r="R131" s="237"/>
    </row>
    <row r="136" spans="18:18" x14ac:dyDescent="0.2">
      <c r="R136" s="97"/>
    </row>
    <row r="137" spans="18:18" x14ac:dyDescent="0.2">
      <c r="R137" s="234"/>
    </row>
    <row r="138" spans="18:18" x14ac:dyDescent="0.2">
      <c r="R138" s="262"/>
    </row>
    <row r="139" spans="18:18" x14ac:dyDescent="0.2">
      <c r="R139" s="234"/>
    </row>
    <row r="140" spans="18:18" x14ac:dyDescent="0.2">
      <c r="R140" s="234"/>
    </row>
    <row r="141" spans="18:18" x14ac:dyDescent="0.2">
      <c r="R141" s="94"/>
    </row>
    <row r="156" spans="18:18" x14ac:dyDescent="0.2">
      <c r="R156" s="235"/>
    </row>
    <row r="157" spans="18:18" x14ac:dyDescent="0.2">
      <c r="R157" s="234"/>
    </row>
    <row r="158" spans="18:18" x14ac:dyDescent="0.2">
      <c r="R158" s="236"/>
    </row>
    <row r="159" spans="18:18" x14ac:dyDescent="0.2">
      <c r="R159" s="236"/>
    </row>
    <row r="160" spans="18:18" x14ac:dyDescent="0.2">
      <c r="R160" s="234"/>
    </row>
    <row r="161" spans="18:18" x14ac:dyDescent="0.2">
      <c r="R161" s="236"/>
    </row>
    <row r="162" spans="18:18" x14ac:dyDescent="0.2">
      <c r="R162" s="236"/>
    </row>
    <row r="163" spans="18:18" x14ac:dyDescent="0.2">
      <c r="R163" s="237"/>
    </row>
    <row r="164" spans="18:18" x14ac:dyDescent="0.2">
      <c r="R164" s="237"/>
    </row>
    <row r="169" spans="18:18" x14ac:dyDescent="0.2">
      <c r="R169" s="97"/>
    </row>
    <row r="170" spans="18:18" x14ac:dyDescent="0.2">
      <c r="R170" s="234"/>
    </row>
    <row r="171" spans="18:18" x14ac:dyDescent="0.2">
      <c r="R171" s="262"/>
    </row>
    <row r="172" spans="18:18" x14ac:dyDescent="0.2">
      <c r="R172" s="234"/>
    </row>
    <row r="173" spans="18:18" x14ac:dyDescent="0.2">
      <c r="R173" s="234"/>
    </row>
    <row r="174" spans="18:18" x14ac:dyDescent="0.2">
      <c r="R174" s="94"/>
    </row>
    <row r="189" spans="18:18" x14ac:dyDescent="0.2">
      <c r="R189" s="235"/>
    </row>
    <row r="190" spans="18:18" x14ac:dyDescent="0.2">
      <c r="R190" s="234"/>
    </row>
    <row r="191" spans="18:18" x14ac:dyDescent="0.2">
      <c r="R191" s="236"/>
    </row>
    <row r="192" spans="18:18" x14ac:dyDescent="0.2">
      <c r="R192" s="236"/>
    </row>
    <row r="193" spans="18:18" x14ac:dyDescent="0.2">
      <c r="R193" s="234"/>
    </row>
    <row r="194" spans="18:18" x14ac:dyDescent="0.2">
      <c r="R194" s="236"/>
    </row>
    <row r="195" spans="18:18" x14ac:dyDescent="0.2">
      <c r="R195" s="236"/>
    </row>
    <row r="196" spans="18:18" x14ac:dyDescent="0.2">
      <c r="R196" s="237"/>
    </row>
    <row r="197" spans="18:18" x14ac:dyDescent="0.2">
      <c r="R197" s="237"/>
    </row>
    <row r="202" spans="18:18" x14ac:dyDescent="0.2">
      <c r="R202" s="97"/>
    </row>
    <row r="203" spans="18:18" x14ac:dyDescent="0.2">
      <c r="R203" s="234"/>
    </row>
    <row r="204" spans="18:18" x14ac:dyDescent="0.2">
      <c r="R204" s="262"/>
    </row>
    <row r="205" spans="18:18" x14ac:dyDescent="0.2">
      <c r="R205" s="234"/>
    </row>
    <row r="206" spans="18:18" x14ac:dyDescent="0.2">
      <c r="R206" s="234"/>
    </row>
    <row r="207" spans="18:18" x14ac:dyDescent="0.2">
      <c r="R207" s="94"/>
    </row>
    <row r="222" spans="18:18" x14ac:dyDescent="0.2">
      <c r="R222" s="235"/>
    </row>
    <row r="223" spans="18:18" x14ac:dyDescent="0.2">
      <c r="R223" s="234"/>
    </row>
    <row r="224" spans="18:18" x14ac:dyDescent="0.2">
      <c r="R224" s="236"/>
    </row>
    <row r="225" spans="18:18" x14ac:dyDescent="0.2">
      <c r="R225" s="236"/>
    </row>
    <row r="226" spans="18:18" x14ac:dyDescent="0.2">
      <c r="R226" s="234"/>
    </row>
    <row r="227" spans="18:18" x14ac:dyDescent="0.2">
      <c r="R227" s="236"/>
    </row>
    <row r="228" spans="18:18" x14ac:dyDescent="0.2">
      <c r="R228" s="236"/>
    </row>
    <row r="229" spans="18:18" x14ac:dyDescent="0.2">
      <c r="R229" s="237"/>
    </row>
    <row r="230" spans="18:18" x14ac:dyDescent="0.2">
      <c r="R230" s="237"/>
    </row>
    <row r="235" spans="18:18" x14ac:dyDescent="0.2">
      <c r="R235" s="97"/>
    </row>
    <row r="236" spans="18:18" x14ac:dyDescent="0.2">
      <c r="R236" s="234"/>
    </row>
    <row r="237" spans="18:18" x14ac:dyDescent="0.2">
      <c r="R237" s="262"/>
    </row>
    <row r="238" spans="18:18" x14ac:dyDescent="0.2">
      <c r="R238" s="234"/>
    </row>
    <row r="239" spans="18:18" x14ac:dyDescent="0.2">
      <c r="R239" s="234"/>
    </row>
    <row r="240" spans="18:18" x14ac:dyDescent="0.2">
      <c r="R240" s="94"/>
    </row>
    <row r="255" spans="18:18" x14ac:dyDescent="0.2">
      <c r="R255" s="235"/>
    </row>
    <row r="256" spans="18:18" x14ac:dyDescent="0.2">
      <c r="R256" s="234"/>
    </row>
    <row r="257" spans="18:18" x14ac:dyDescent="0.2">
      <c r="R257" s="236"/>
    </row>
    <row r="258" spans="18:18" x14ac:dyDescent="0.2">
      <c r="R258" s="236"/>
    </row>
    <row r="259" spans="18:18" x14ac:dyDescent="0.2">
      <c r="R259" s="234"/>
    </row>
    <row r="260" spans="18:18" x14ac:dyDescent="0.2">
      <c r="R260" s="236"/>
    </row>
    <row r="261" spans="18:18" x14ac:dyDescent="0.2">
      <c r="R261" s="236"/>
    </row>
    <row r="262" spans="18:18" x14ac:dyDescent="0.2">
      <c r="R262" s="237"/>
    </row>
    <row r="263" spans="18:18" x14ac:dyDescent="0.2">
      <c r="R263" s="237"/>
    </row>
    <row r="268" spans="18:18" x14ac:dyDescent="0.2">
      <c r="R268" s="97"/>
    </row>
    <row r="269" spans="18:18" x14ac:dyDescent="0.2">
      <c r="R269" s="234"/>
    </row>
    <row r="270" spans="18:18" x14ac:dyDescent="0.2">
      <c r="R270" s="262"/>
    </row>
    <row r="271" spans="18:18" x14ac:dyDescent="0.2">
      <c r="R271" s="234"/>
    </row>
    <row r="272" spans="18:18" x14ac:dyDescent="0.2">
      <c r="R272" s="234"/>
    </row>
    <row r="273" spans="18:18" x14ac:dyDescent="0.2">
      <c r="R273" s="94"/>
    </row>
    <row r="288" spans="18:18" x14ac:dyDescent="0.2">
      <c r="R288" s="235"/>
    </row>
    <row r="289" spans="18:18" x14ac:dyDescent="0.2">
      <c r="R289" s="234"/>
    </row>
    <row r="290" spans="18:18" x14ac:dyDescent="0.2">
      <c r="R290" s="236"/>
    </row>
    <row r="291" spans="18:18" x14ac:dyDescent="0.2">
      <c r="R291" s="236"/>
    </row>
    <row r="292" spans="18:18" x14ac:dyDescent="0.2">
      <c r="R292" s="234"/>
    </row>
    <row r="293" spans="18:18" x14ac:dyDescent="0.2">
      <c r="R293" s="236"/>
    </row>
    <row r="294" spans="18:18" x14ac:dyDescent="0.2">
      <c r="R294" s="236"/>
    </row>
    <row r="295" spans="18:18" x14ac:dyDescent="0.2">
      <c r="R295" s="237"/>
    </row>
    <row r="296" spans="18:18" x14ac:dyDescent="0.2">
      <c r="R296" s="237"/>
    </row>
    <row r="301" spans="18:18" x14ac:dyDescent="0.2">
      <c r="R301" s="97"/>
    </row>
    <row r="302" spans="18:18" x14ac:dyDescent="0.2">
      <c r="R302" s="234"/>
    </row>
    <row r="303" spans="18:18" x14ac:dyDescent="0.2">
      <c r="R303" s="262"/>
    </row>
    <row r="304" spans="18:18" x14ac:dyDescent="0.2">
      <c r="R304" s="234"/>
    </row>
    <row r="305" spans="18:18" x14ac:dyDescent="0.2">
      <c r="R305" s="234"/>
    </row>
    <row r="306" spans="18:18" x14ac:dyDescent="0.2">
      <c r="R306" s="94"/>
    </row>
    <row r="321" spans="18:18" x14ac:dyDescent="0.2">
      <c r="R321" s="235"/>
    </row>
    <row r="322" spans="18:18" x14ac:dyDescent="0.2">
      <c r="R322" s="234"/>
    </row>
    <row r="323" spans="18:18" x14ac:dyDescent="0.2">
      <c r="R323" s="236"/>
    </row>
    <row r="324" spans="18:18" x14ac:dyDescent="0.2">
      <c r="R324" s="236"/>
    </row>
    <row r="325" spans="18:18" x14ac:dyDescent="0.2">
      <c r="R325" s="234"/>
    </row>
    <row r="326" spans="18:18" x14ac:dyDescent="0.2">
      <c r="R326" s="236"/>
    </row>
    <row r="327" spans="18:18" x14ac:dyDescent="0.2">
      <c r="R327" s="236"/>
    </row>
    <row r="328" spans="18:18" x14ac:dyDescent="0.2">
      <c r="R328" s="237"/>
    </row>
    <row r="329" spans="18:18" x14ac:dyDescent="0.2">
      <c r="R329" s="237"/>
    </row>
    <row r="334" spans="18:18" x14ac:dyDescent="0.2">
      <c r="R334" s="97"/>
    </row>
    <row r="335" spans="18:18" x14ac:dyDescent="0.2">
      <c r="R335" s="234"/>
    </row>
    <row r="336" spans="18:18" x14ac:dyDescent="0.2">
      <c r="R336" s="262"/>
    </row>
    <row r="337" spans="18:18" x14ac:dyDescent="0.2">
      <c r="R337" s="234"/>
    </row>
    <row r="338" spans="18:18" x14ac:dyDescent="0.2">
      <c r="R338" s="234"/>
    </row>
    <row r="339" spans="18:18" x14ac:dyDescent="0.2">
      <c r="R339" s="94"/>
    </row>
    <row r="354" spans="18:18" x14ac:dyDescent="0.2">
      <c r="R354" s="235"/>
    </row>
    <row r="355" spans="18:18" x14ac:dyDescent="0.2">
      <c r="R355" s="234"/>
    </row>
    <row r="356" spans="18:18" x14ac:dyDescent="0.2">
      <c r="R356" s="236"/>
    </row>
    <row r="357" spans="18:18" x14ac:dyDescent="0.2">
      <c r="R357" s="236"/>
    </row>
    <row r="358" spans="18:18" x14ac:dyDescent="0.2">
      <c r="R358" s="234"/>
    </row>
    <row r="359" spans="18:18" x14ac:dyDescent="0.2">
      <c r="R359" s="236"/>
    </row>
    <row r="360" spans="18:18" x14ac:dyDescent="0.2">
      <c r="R360" s="236"/>
    </row>
    <row r="361" spans="18:18" x14ac:dyDescent="0.2">
      <c r="R361" s="237"/>
    </row>
    <row r="362" spans="18:18" x14ac:dyDescent="0.2">
      <c r="R362" s="237"/>
    </row>
    <row r="367" spans="18:18" x14ac:dyDescent="0.2">
      <c r="R367" s="97"/>
    </row>
    <row r="368" spans="18:18" x14ac:dyDescent="0.2">
      <c r="R368" s="234"/>
    </row>
    <row r="369" spans="18:18" x14ac:dyDescent="0.2">
      <c r="R369" s="262"/>
    </row>
    <row r="370" spans="18:18" x14ac:dyDescent="0.2">
      <c r="R370" s="234"/>
    </row>
    <row r="371" spans="18:18" x14ac:dyDescent="0.2">
      <c r="R371" s="234"/>
    </row>
    <row r="372" spans="18:18" x14ac:dyDescent="0.2">
      <c r="R372" s="94"/>
    </row>
    <row r="387" spans="18:18" x14ac:dyDescent="0.2">
      <c r="R387" s="235"/>
    </row>
    <row r="388" spans="18:18" x14ac:dyDescent="0.2">
      <c r="R388" s="234"/>
    </row>
    <row r="389" spans="18:18" x14ac:dyDescent="0.2">
      <c r="R389" s="236"/>
    </row>
    <row r="390" spans="18:18" x14ac:dyDescent="0.2">
      <c r="R390" s="236"/>
    </row>
    <row r="391" spans="18:18" x14ac:dyDescent="0.2">
      <c r="R391" s="234"/>
    </row>
    <row r="392" spans="18:18" x14ac:dyDescent="0.2">
      <c r="R392" s="236"/>
    </row>
    <row r="393" spans="18:18" x14ac:dyDescent="0.2">
      <c r="R393" s="236"/>
    </row>
    <row r="394" spans="18:18" x14ac:dyDescent="0.2">
      <c r="R394" s="237"/>
    </row>
    <row r="395" spans="18:18" x14ac:dyDescent="0.2">
      <c r="R395" s="237"/>
    </row>
    <row r="400" spans="18:18" x14ac:dyDescent="0.2">
      <c r="R400" s="97"/>
    </row>
    <row r="401" spans="18:18" x14ac:dyDescent="0.2">
      <c r="R401" s="234"/>
    </row>
    <row r="402" spans="18:18" x14ac:dyDescent="0.2">
      <c r="R402" s="262"/>
    </row>
    <row r="403" spans="18:18" x14ac:dyDescent="0.2">
      <c r="R403" s="234"/>
    </row>
    <row r="404" spans="18:18" x14ac:dyDescent="0.2">
      <c r="R404" s="234"/>
    </row>
    <row r="405" spans="18:18" x14ac:dyDescent="0.2">
      <c r="R405" s="94"/>
    </row>
    <row r="420" spans="18:18" x14ac:dyDescent="0.2">
      <c r="R420" s="235"/>
    </row>
    <row r="421" spans="18:18" x14ac:dyDescent="0.2">
      <c r="R421" s="234"/>
    </row>
    <row r="422" spans="18:18" x14ac:dyDescent="0.2">
      <c r="R422" s="236"/>
    </row>
    <row r="423" spans="18:18" x14ac:dyDescent="0.2">
      <c r="R423" s="236"/>
    </row>
    <row r="424" spans="18:18" x14ac:dyDescent="0.2">
      <c r="R424" s="234"/>
    </row>
    <row r="425" spans="18:18" x14ac:dyDescent="0.2">
      <c r="R425" s="236"/>
    </row>
    <row r="426" spans="18:18" x14ac:dyDescent="0.2">
      <c r="R426" s="236"/>
    </row>
    <row r="427" spans="18:18" x14ac:dyDescent="0.2">
      <c r="R427" s="237"/>
    </row>
    <row r="428" spans="18:18" x14ac:dyDescent="0.2">
      <c r="R428" s="237"/>
    </row>
    <row r="433" spans="18:18" x14ac:dyDescent="0.2">
      <c r="R433" s="97"/>
    </row>
    <row r="434" spans="18:18" x14ac:dyDescent="0.2">
      <c r="R434" s="234"/>
    </row>
    <row r="435" spans="18:18" x14ac:dyDescent="0.2">
      <c r="R435" s="262"/>
    </row>
    <row r="436" spans="18:18" x14ac:dyDescent="0.2">
      <c r="R436" s="234"/>
    </row>
    <row r="437" spans="18:18" x14ac:dyDescent="0.2">
      <c r="R437" s="234"/>
    </row>
    <row r="438" spans="18:18" x14ac:dyDescent="0.2">
      <c r="R438" s="94"/>
    </row>
    <row r="453" spans="18:18" x14ac:dyDescent="0.2">
      <c r="R453" s="235"/>
    </row>
    <row r="454" spans="18:18" x14ac:dyDescent="0.2">
      <c r="R454" s="234"/>
    </row>
    <row r="455" spans="18:18" x14ac:dyDescent="0.2">
      <c r="R455" s="236"/>
    </row>
    <row r="456" spans="18:18" x14ac:dyDescent="0.2">
      <c r="R456" s="236"/>
    </row>
    <row r="457" spans="18:18" x14ac:dyDescent="0.2">
      <c r="R457" s="234"/>
    </row>
    <row r="458" spans="18:18" x14ac:dyDescent="0.2">
      <c r="R458" s="236"/>
    </row>
    <row r="459" spans="18:18" x14ac:dyDescent="0.2">
      <c r="R459" s="236"/>
    </row>
    <row r="460" spans="18:18" x14ac:dyDescent="0.2">
      <c r="R460" s="237"/>
    </row>
    <row r="461" spans="18:18" x14ac:dyDescent="0.2">
      <c r="R461" s="237"/>
    </row>
    <row r="466" spans="18:18" x14ac:dyDescent="0.2">
      <c r="R466" s="97"/>
    </row>
    <row r="467" spans="18:18" x14ac:dyDescent="0.2">
      <c r="R467" s="234"/>
    </row>
    <row r="468" spans="18:18" x14ac:dyDescent="0.2">
      <c r="R468" s="262"/>
    </row>
    <row r="469" spans="18:18" x14ac:dyDescent="0.2">
      <c r="R469" s="234"/>
    </row>
    <row r="470" spans="18:18" x14ac:dyDescent="0.2">
      <c r="R470" s="234"/>
    </row>
    <row r="471" spans="18:18" x14ac:dyDescent="0.2">
      <c r="R471" s="94"/>
    </row>
    <row r="486" spans="18:18" x14ac:dyDescent="0.2">
      <c r="R486" s="235"/>
    </row>
    <row r="487" spans="18:18" x14ac:dyDescent="0.2">
      <c r="R487" s="234"/>
    </row>
    <row r="488" spans="18:18" x14ac:dyDescent="0.2">
      <c r="R488" s="236"/>
    </row>
    <row r="489" spans="18:18" x14ac:dyDescent="0.2">
      <c r="R489" s="236"/>
    </row>
    <row r="490" spans="18:18" x14ac:dyDescent="0.2">
      <c r="R490" s="234"/>
    </row>
    <row r="491" spans="18:18" x14ac:dyDescent="0.2">
      <c r="R491" s="236"/>
    </row>
    <row r="492" spans="18:18" x14ac:dyDescent="0.2">
      <c r="R492" s="236"/>
    </row>
    <row r="493" spans="18:18" x14ac:dyDescent="0.2">
      <c r="R493" s="237"/>
    </row>
    <row r="494" spans="18:18" x14ac:dyDescent="0.2">
      <c r="R494" s="237"/>
    </row>
    <row r="499" spans="18:18" x14ac:dyDescent="0.2">
      <c r="R499" s="97"/>
    </row>
    <row r="500" spans="18:18" x14ac:dyDescent="0.2">
      <c r="R500" s="234"/>
    </row>
    <row r="501" spans="18:18" x14ac:dyDescent="0.2">
      <c r="R501" s="262"/>
    </row>
    <row r="502" spans="18:18" x14ac:dyDescent="0.2">
      <c r="R502" s="234"/>
    </row>
    <row r="503" spans="18:18" x14ac:dyDescent="0.2">
      <c r="R503" s="234"/>
    </row>
    <row r="504" spans="18:18" x14ac:dyDescent="0.2">
      <c r="R504" s="94"/>
    </row>
    <row r="519" spans="18:18" x14ac:dyDescent="0.2">
      <c r="R519" s="235"/>
    </row>
    <row r="520" spans="18:18" x14ac:dyDescent="0.2">
      <c r="R520" s="234"/>
    </row>
    <row r="521" spans="18:18" x14ac:dyDescent="0.2">
      <c r="R521" s="236"/>
    </row>
    <row r="522" spans="18:18" x14ac:dyDescent="0.2">
      <c r="R522" s="236"/>
    </row>
    <row r="523" spans="18:18" x14ac:dyDescent="0.2">
      <c r="R523" s="234"/>
    </row>
    <row r="524" spans="18:18" x14ac:dyDescent="0.2">
      <c r="R524" s="236"/>
    </row>
    <row r="525" spans="18:18" x14ac:dyDescent="0.2">
      <c r="R525" s="236"/>
    </row>
    <row r="526" spans="18:18" x14ac:dyDescent="0.2">
      <c r="R526" s="237"/>
    </row>
    <row r="527" spans="18:18" x14ac:dyDescent="0.2">
      <c r="R527" s="237"/>
    </row>
    <row r="532" spans="18:18" x14ac:dyDescent="0.2">
      <c r="R532" s="97"/>
    </row>
    <row r="533" spans="18:18" x14ac:dyDescent="0.2">
      <c r="R533" s="234"/>
    </row>
    <row r="534" spans="18:18" x14ac:dyDescent="0.2">
      <c r="R534" s="262"/>
    </row>
    <row r="535" spans="18:18" x14ac:dyDescent="0.2">
      <c r="R535" s="234"/>
    </row>
    <row r="536" spans="18:18" x14ac:dyDescent="0.2">
      <c r="R536" s="234"/>
    </row>
    <row r="537" spans="18:18" x14ac:dyDescent="0.2">
      <c r="R537" s="94"/>
    </row>
    <row r="552" spans="18:18" x14ac:dyDescent="0.2">
      <c r="R552" s="235"/>
    </row>
    <row r="553" spans="18:18" x14ac:dyDescent="0.2">
      <c r="R553" s="234"/>
    </row>
    <row r="554" spans="18:18" x14ac:dyDescent="0.2">
      <c r="R554" s="236"/>
    </row>
    <row r="555" spans="18:18" x14ac:dyDescent="0.2">
      <c r="R555" s="236"/>
    </row>
    <row r="556" spans="18:18" x14ac:dyDescent="0.2">
      <c r="R556" s="234"/>
    </row>
    <row r="557" spans="18:18" x14ac:dyDescent="0.2">
      <c r="R557" s="236"/>
    </row>
    <row r="558" spans="18:18" x14ac:dyDescent="0.2">
      <c r="R558" s="236"/>
    </row>
    <row r="559" spans="18:18" x14ac:dyDescent="0.2">
      <c r="R559" s="237"/>
    </row>
    <row r="560" spans="18:18" x14ac:dyDescent="0.2">
      <c r="R560" s="237"/>
    </row>
    <row r="565" spans="18:18" x14ac:dyDescent="0.2">
      <c r="R565" s="97"/>
    </row>
    <row r="566" spans="18:18" x14ac:dyDescent="0.2">
      <c r="R566" s="234"/>
    </row>
    <row r="567" spans="18:18" x14ac:dyDescent="0.2">
      <c r="R567" s="262"/>
    </row>
    <row r="568" spans="18:18" x14ac:dyDescent="0.2">
      <c r="R568" s="234"/>
    </row>
    <row r="569" spans="18:18" x14ac:dyDescent="0.2">
      <c r="R569" s="234"/>
    </row>
    <row r="570" spans="18:18" x14ac:dyDescent="0.2">
      <c r="R570" s="94"/>
    </row>
    <row r="585" spans="18:18" x14ac:dyDescent="0.2">
      <c r="R585" s="235"/>
    </row>
    <row r="586" spans="18:18" x14ac:dyDescent="0.2">
      <c r="R586" s="234"/>
    </row>
    <row r="587" spans="18:18" x14ac:dyDescent="0.2">
      <c r="R587" s="236"/>
    </row>
    <row r="588" spans="18:18" x14ac:dyDescent="0.2">
      <c r="R588" s="236"/>
    </row>
    <row r="589" spans="18:18" x14ac:dyDescent="0.2">
      <c r="R589" s="234"/>
    </row>
    <row r="590" spans="18:18" x14ac:dyDescent="0.2">
      <c r="R590" s="236"/>
    </row>
    <row r="591" spans="18:18" x14ac:dyDescent="0.2">
      <c r="R591" s="236"/>
    </row>
    <row r="592" spans="18:18" x14ac:dyDescent="0.2">
      <c r="R592" s="237"/>
    </row>
    <row r="593" spans="18:18" x14ac:dyDescent="0.2">
      <c r="R593" s="237"/>
    </row>
    <row r="598" spans="18:18" x14ac:dyDescent="0.2">
      <c r="R598" s="97"/>
    </row>
    <row r="599" spans="18:18" x14ac:dyDescent="0.2">
      <c r="R599" s="234"/>
    </row>
    <row r="600" spans="18:18" x14ac:dyDescent="0.2">
      <c r="R600" s="262"/>
    </row>
    <row r="601" spans="18:18" x14ac:dyDescent="0.2">
      <c r="R601" s="234"/>
    </row>
    <row r="602" spans="18:18" x14ac:dyDescent="0.2">
      <c r="R602" s="234"/>
    </row>
    <row r="603" spans="18:18" x14ac:dyDescent="0.2">
      <c r="R603" s="94"/>
    </row>
    <row r="618" spans="18:18" x14ac:dyDescent="0.2">
      <c r="R618" s="235"/>
    </row>
    <row r="619" spans="18:18" x14ac:dyDescent="0.2">
      <c r="R619" s="234"/>
    </row>
    <row r="620" spans="18:18" x14ac:dyDescent="0.2">
      <c r="R620" s="236"/>
    </row>
    <row r="621" spans="18:18" x14ac:dyDescent="0.2">
      <c r="R621" s="236"/>
    </row>
    <row r="622" spans="18:18" x14ac:dyDescent="0.2">
      <c r="R622" s="234"/>
    </row>
    <row r="623" spans="18:18" x14ac:dyDescent="0.2">
      <c r="R623" s="236"/>
    </row>
    <row r="624" spans="18:18" x14ac:dyDescent="0.2">
      <c r="R624" s="236"/>
    </row>
    <row r="625" spans="18:18" x14ac:dyDescent="0.2">
      <c r="R625" s="237"/>
    </row>
    <row r="626" spans="18:18" x14ac:dyDescent="0.2">
      <c r="R626" s="237"/>
    </row>
    <row r="631" spans="18:18" x14ac:dyDescent="0.2">
      <c r="R631" s="97"/>
    </row>
    <row r="632" spans="18:18" x14ac:dyDescent="0.2">
      <c r="R632" s="234"/>
    </row>
    <row r="633" spans="18:18" x14ac:dyDescent="0.2">
      <c r="R633" s="262"/>
    </row>
    <row r="634" spans="18:18" x14ac:dyDescent="0.2">
      <c r="R634" s="234"/>
    </row>
    <row r="635" spans="18:18" x14ac:dyDescent="0.2">
      <c r="R635" s="234"/>
    </row>
    <row r="636" spans="18:18" x14ac:dyDescent="0.2">
      <c r="R636" s="94"/>
    </row>
    <row r="651" spans="18:18" x14ac:dyDescent="0.2">
      <c r="R651" s="235"/>
    </row>
    <row r="652" spans="18:18" x14ac:dyDescent="0.2">
      <c r="R652" s="234"/>
    </row>
    <row r="653" spans="18:18" x14ac:dyDescent="0.2">
      <c r="R653" s="236"/>
    </row>
    <row r="654" spans="18:18" x14ac:dyDescent="0.2">
      <c r="R654" s="236"/>
    </row>
    <row r="655" spans="18:18" x14ac:dyDescent="0.2">
      <c r="R655" s="234"/>
    </row>
    <row r="656" spans="18:18" x14ac:dyDescent="0.2">
      <c r="R656" s="236"/>
    </row>
    <row r="657" spans="18:18" x14ac:dyDescent="0.2">
      <c r="R657" s="236"/>
    </row>
    <row r="658" spans="18:18" x14ac:dyDescent="0.2">
      <c r="R658" s="237"/>
    </row>
    <row r="659" spans="18:18" x14ac:dyDescent="0.2">
      <c r="R659" s="237"/>
    </row>
    <row r="664" spans="18:18" x14ac:dyDescent="0.2">
      <c r="R664" s="97"/>
    </row>
    <row r="665" spans="18:18" x14ac:dyDescent="0.2">
      <c r="R665" s="234"/>
    </row>
    <row r="666" spans="18:18" x14ac:dyDescent="0.2">
      <c r="R666" s="262"/>
    </row>
    <row r="667" spans="18:18" x14ac:dyDescent="0.2">
      <c r="R667" s="234"/>
    </row>
    <row r="668" spans="18:18" x14ac:dyDescent="0.2">
      <c r="R668" s="234"/>
    </row>
    <row r="669" spans="18:18" x14ac:dyDescent="0.2">
      <c r="R669" s="94"/>
    </row>
    <row r="684" spans="18:18" x14ac:dyDescent="0.2">
      <c r="R684" s="235"/>
    </row>
    <row r="685" spans="18:18" x14ac:dyDescent="0.2">
      <c r="R685" s="234"/>
    </row>
    <row r="686" spans="18:18" x14ac:dyDescent="0.2">
      <c r="R686" s="236"/>
    </row>
    <row r="687" spans="18:18" x14ac:dyDescent="0.2">
      <c r="R687" s="236"/>
    </row>
    <row r="688" spans="18:18" x14ac:dyDescent="0.2">
      <c r="R688" s="234"/>
    </row>
    <row r="689" spans="18:18" x14ac:dyDescent="0.2">
      <c r="R689" s="236"/>
    </row>
    <row r="690" spans="18:18" x14ac:dyDescent="0.2">
      <c r="R690" s="236"/>
    </row>
    <row r="691" spans="18:18" x14ac:dyDescent="0.2">
      <c r="R691" s="237"/>
    </row>
    <row r="692" spans="18:18" x14ac:dyDescent="0.2">
      <c r="R692" s="237"/>
    </row>
    <row r="697" spans="18:18" x14ac:dyDescent="0.2">
      <c r="R697" s="97"/>
    </row>
    <row r="698" spans="18:18" x14ac:dyDescent="0.2">
      <c r="R698" s="234"/>
    </row>
    <row r="699" spans="18:18" x14ac:dyDescent="0.2">
      <c r="R699" s="262"/>
    </row>
    <row r="700" spans="18:18" x14ac:dyDescent="0.2">
      <c r="R700" s="234"/>
    </row>
    <row r="701" spans="18:18" x14ac:dyDescent="0.2">
      <c r="R701" s="234"/>
    </row>
    <row r="702" spans="18:18" x14ac:dyDescent="0.2">
      <c r="R702" s="94"/>
    </row>
    <row r="717" spans="18:18" x14ac:dyDescent="0.2">
      <c r="R717" s="235"/>
    </row>
    <row r="718" spans="18:18" x14ac:dyDescent="0.2">
      <c r="R718" s="234"/>
    </row>
    <row r="719" spans="18:18" x14ac:dyDescent="0.2">
      <c r="R719" s="236"/>
    </row>
    <row r="720" spans="18:18" x14ac:dyDescent="0.2">
      <c r="R720" s="236"/>
    </row>
    <row r="721" spans="18:18" x14ac:dyDescent="0.2">
      <c r="R721" s="234"/>
    </row>
    <row r="722" spans="18:18" x14ac:dyDescent="0.2">
      <c r="R722" s="236"/>
    </row>
    <row r="723" spans="18:18" x14ac:dyDescent="0.2">
      <c r="R723" s="236"/>
    </row>
    <row r="724" spans="18:18" x14ac:dyDescent="0.2">
      <c r="R724" s="237"/>
    </row>
    <row r="725" spans="18:18" x14ac:dyDescent="0.2">
      <c r="R725" s="237"/>
    </row>
    <row r="730" spans="18:18" x14ac:dyDescent="0.2">
      <c r="R730" s="97"/>
    </row>
    <row r="731" spans="18:18" x14ac:dyDescent="0.2">
      <c r="R731" s="234"/>
    </row>
    <row r="732" spans="18:18" x14ac:dyDescent="0.2">
      <c r="R732" s="262"/>
    </row>
    <row r="733" spans="18:18" x14ac:dyDescent="0.2">
      <c r="R733" s="234"/>
    </row>
    <row r="734" spans="18:18" x14ac:dyDescent="0.2">
      <c r="R734" s="234"/>
    </row>
    <row r="735" spans="18:18" x14ac:dyDescent="0.2">
      <c r="R735" s="94"/>
    </row>
    <row r="750" spans="18:18" x14ac:dyDescent="0.2">
      <c r="R750" s="235"/>
    </row>
    <row r="751" spans="18:18" x14ac:dyDescent="0.2">
      <c r="R751" s="234"/>
    </row>
    <row r="752" spans="18:18" x14ac:dyDescent="0.2">
      <c r="R752" s="236"/>
    </row>
    <row r="753" spans="18:18" x14ac:dyDescent="0.2">
      <c r="R753" s="236"/>
    </row>
    <row r="754" spans="18:18" x14ac:dyDescent="0.2">
      <c r="R754" s="234"/>
    </row>
    <row r="755" spans="18:18" x14ac:dyDescent="0.2">
      <c r="R755" s="236"/>
    </row>
    <row r="756" spans="18:18" x14ac:dyDescent="0.2">
      <c r="R756" s="236"/>
    </row>
    <row r="757" spans="18:18" x14ac:dyDescent="0.2">
      <c r="R757" s="237"/>
    </row>
    <row r="758" spans="18:18" x14ac:dyDescent="0.2">
      <c r="R758" s="237"/>
    </row>
    <row r="763" spans="18:18" x14ac:dyDescent="0.2">
      <c r="R763" s="97"/>
    </row>
    <row r="764" spans="18:18" x14ac:dyDescent="0.2">
      <c r="R764" s="234"/>
    </row>
    <row r="765" spans="18:18" x14ac:dyDescent="0.2">
      <c r="R765" s="262"/>
    </row>
    <row r="766" spans="18:18" x14ac:dyDescent="0.2">
      <c r="R766" s="234"/>
    </row>
    <row r="767" spans="18:18" x14ac:dyDescent="0.2">
      <c r="R767" s="234"/>
    </row>
    <row r="768" spans="18:18" x14ac:dyDescent="0.2">
      <c r="R768" s="94"/>
    </row>
    <row r="783" spans="18:18" x14ac:dyDescent="0.2">
      <c r="R783" s="235"/>
    </row>
    <row r="784" spans="18:18" x14ac:dyDescent="0.2">
      <c r="R784" s="234"/>
    </row>
    <row r="785" spans="18:18" x14ac:dyDescent="0.2">
      <c r="R785" s="236"/>
    </row>
    <row r="786" spans="18:18" x14ac:dyDescent="0.2">
      <c r="R786" s="236"/>
    </row>
    <row r="787" spans="18:18" x14ac:dyDescent="0.2">
      <c r="R787" s="234"/>
    </row>
    <row r="788" spans="18:18" x14ac:dyDescent="0.2">
      <c r="R788" s="236"/>
    </row>
    <row r="789" spans="18:18" x14ac:dyDescent="0.2">
      <c r="R789" s="236"/>
    </row>
    <row r="790" spans="18:18" x14ac:dyDescent="0.2">
      <c r="R790" s="237"/>
    </row>
    <row r="791" spans="18:18" x14ac:dyDescent="0.2">
      <c r="R791" s="237"/>
    </row>
    <row r="796" spans="18:18" x14ac:dyDescent="0.2">
      <c r="R796" s="97"/>
    </row>
    <row r="797" spans="18:18" x14ac:dyDescent="0.2">
      <c r="R797" s="234"/>
    </row>
    <row r="798" spans="18:18" x14ac:dyDescent="0.2">
      <c r="R798" s="262"/>
    </row>
    <row r="799" spans="18:18" x14ac:dyDescent="0.2">
      <c r="R799" s="234"/>
    </row>
    <row r="800" spans="18:18" x14ac:dyDescent="0.2">
      <c r="R800" s="234"/>
    </row>
    <row r="801" spans="18:18" x14ac:dyDescent="0.2">
      <c r="R801" s="94"/>
    </row>
    <row r="816" spans="18:18" x14ac:dyDescent="0.2">
      <c r="R816" s="235"/>
    </row>
    <row r="817" spans="18:18" x14ac:dyDescent="0.2">
      <c r="R817" s="234"/>
    </row>
    <row r="818" spans="18:18" x14ac:dyDescent="0.2">
      <c r="R818" s="236"/>
    </row>
    <row r="819" spans="18:18" x14ac:dyDescent="0.2">
      <c r="R819" s="236"/>
    </row>
    <row r="820" spans="18:18" x14ac:dyDescent="0.2">
      <c r="R820" s="234"/>
    </row>
    <row r="821" spans="18:18" x14ac:dyDescent="0.2">
      <c r="R821" s="236"/>
    </row>
    <row r="822" spans="18:18" x14ac:dyDescent="0.2">
      <c r="R822" s="236"/>
    </row>
    <row r="823" spans="18:18" x14ac:dyDescent="0.2">
      <c r="R823" s="237"/>
    </row>
    <row r="824" spans="18:18" x14ac:dyDescent="0.2">
      <c r="R824" s="237"/>
    </row>
    <row r="829" spans="18:18" x14ac:dyDescent="0.2">
      <c r="R829" s="97"/>
    </row>
    <row r="830" spans="18:18" x14ac:dyDescent="0.2">
      <c r="R830" s="234"/>
    </row>
    <row r="831" spans="18:18" x14ac:dyDescent="0.2">
      <c r="R831" s="262"/>
    </row>
    <row r="832" spans="18:18" x14ac:dyDescent="0.2">
      <c r="R832" s="234"/>
    </row>
    <row r="833" spans="18:18" x14ac:dyDescent="0.2">
      <c r="R833" s="234"/>
    </row>
    <row r="834" spans="18:18" x14ac:dyDescent="0.2">
      <c r="R834" s="94"/>
    </row>
    <row r="849" spans="18:18" x14ac:dyDescent="0.2">
      <c r="R849" s="235"/>
    </row>
    <row r="850" spans="18:18" x14ac:dyDescent="0.2">
      <c r="R850" s="234"/>
    </row>
    <row r="851" spans="18:18" x14ac:dyDescent="0.2">
      <c r="R851" s="236"/>
    </row>
    <row r="852" spans="18:18" x14ac:dyDescent="0.2">
      <c r="R852" s="236"/>
    </row>
    <row r="853" spans="18:18" x14ac:dyDescent="0.2">
      <c r="R853" s="234"/>
    </row>
    <row r="854" spans="18:18" x14ac:dyDescent="0.2">
      <c r="R854" s="236"/>
    </row>
    <row r="855" spans="18:18" x14ac:dyDescent="0.2">
      <c r="R855" s="236"/>
    </row>
    <row r="856" spans="18:18" x14ac:dyDescent="0.2">
      <c r="R856" s="237"/>
    </row>
    <row r="857" spans="18:18" x14ac:dyDescent="0.2">
      <c r="R857" s="237"/>
    </row>
    <row r="862" spans="18:18" x14ac:dyDescent="0.2">
      <c r="R862" s="97"/>
    </row>
    <row r="863" spans="18:18" x14ac:dyDescent="0.2">
      <c r="R863" s="234"/>
    </row>
    <row r="864" spans="18:18" x14ac:dyDescent="0.2">
      <c r="R864" s="262"/>
    </row>
    <row r="865" spans="18:18" x14ac:dyDescent="0.2">
      <c r="R865" s="234"/>
    </row>
    <row r="866" spans="18:18" x14ac:dyDescent="0.2">
      <c r="R866" s="234"/>
    </row>
    <row r="867" spans="18:18" x14ac:dyDescent="0.2">
      <c r="R867" s="94"/>
    </row>
    <row r="882" spans="18:18" x14ac:dyDescent="0.2">
      <c r="R882" s="235"/>
    </row>
    <row r="883" spans="18:18" x14ac:dyDescent="0.2">
      <c r="R883" s="234"/>
    </row>
    <row r="884" spans="18:18" x14ac:dyDescent="0.2">
      <c r="R884" s="236"/>
    </row>
    <row r="885" spans="18:18" x14ac:dyDescent="0.2">
      <c r="R885" s="236"/>
    </row>
    <row r="886" spans="18:18" x14ac:dyDescent="0.2">
      <c r="R886" s="234"/>
    </row>
    <row r="887" spans="18:18" x14ac:dyDescent="0.2">
      <c r="R887" s="236"/>
    </row>
    <row r="888" spans="18:18" x14ac:dyDescent="0.2">
      <c r="R888" s="236"/>
    </row>
    <row r="889" spans="18:18" x14ac:dyDescent="0.2">
      <c r="R889" s="237"/>
    </row>
    <row r="890" spans="18:18" x14ac:dyDescent="0.2">
      <c r="R890" s="237"/>
    </row>
    <row r="895" spans="18:18" x14ac:dyDescent="0.2">
      <c r="R895" s="97"/>
    </row>
    <row r="896" spans="18:18" x14ac:dyDescent="0.2">
      <c r="R896" s="234"/>
    </row>
    <row r="897" spans="18:18" x14ac:dyDescent="0.2">
      <c r="R897" s="262"/>
    </row>
    <row r="898" spans="18:18" x14ac:dyDescent="0.2">
      <c r="R898" s="234"/>
    </row>
    <row r="899" spans="18:18" x14ac:dyDescent="0.2">
      <c r="R899" s="234"/>
    </row>
    <row r="900" spans="18:18" x14ac:dyDescent="0.2">
      <c r="R900" s="94"/>
    </row>
    <row r="915" spans="18:18" x14ac:dyDescent="0.2">
      <c r="R915" s="235"/>
    </row>
    <row r="916" spans="18:18" x14ac:dyDescent="0.2">
      <c r="R916" s="234"/>
    </row>
    <row r="917" spans="18:18" x14ac:dyDescent="0.2">
      <c r="R917" s="236"/>
    </row>
    <row r="918" spans="18:18" x14ac:dyDescent="0.2">
      <c r="R918" s="236"/>
    </row>
    <row r="919" spans="18:18" x14ac:dyDescent="0.2">
      <c r="R919" s="234"/>
    </row>
    <row r="920" spans="18:18" x14ac:dyDescent="0.2">
      <c r="R920" s="236"/>
    </row>
    <row r="921" spans="18:18" x14ac:dyDescent="0.2">
      <c r="R921" s="236"/>
    </row>
    <row r="922" spans="18:18" x14ac:dyDescent="0.2">
      <c r="R922" s="237"/>
    </row>
    <row r="923" spans="18:18" x14ac:dyDescent="0.2">
      <c r="R923" s="237"/>
    </row>
    <row r="928" spans="18:18" x14ac:dyDescent="0.2">
      <c r="R928" s="97"/>
    </row>
    <row r="929" spans="18:18" x14ac:dyDescent="0.2">
      <c r="R929" s="234"/>
    </row>
    <row r="930" spans="18:18" x14ac:dyDescent="0.2">
      <c r="R930" s="262"/>
    </row>
    <row r="931" spans="18:18" x14ac:dyDescent="0.2">
      <c r="R931" s="234"/>
    </row>
    <row r="932" spans="18:18" x14ac:dyDescent="0.2">
      <c r="R932" s="234"/>
    </row>
    <row r="933" spans="18:18" x14ac:dyDescent="0.2">
      <c r="R933" s="94"/>
    </row>
    <row r="948" spans="18:18" x14ac:dyDescent="0.2">
      <c r="R948" s="235"/>
    </row>
    <row r="949" spans="18:18" x14ac:dyDescent="0.2">
      <c r="R949" s="234"/>
    </row>
    <row r="950" spans="18:18" x14ac:dyDescent="0.2">
      <c r="R950" s="236"/>
    </row>
    <row r="951" spans="18:18" x14ac:dyDescent="0.2">
      <c r="R951" s="236"/>
    </row>
    <row r="952" spans="18:18" x14ac:dyDescent="0.2">
      <c r="R952" s="234"/>
    </row>
    <row r="953" spans="18:18" x14ac:dyDescent="0.2">
      <c r="R953" s="236"/>
    </row>
    <row r="954" spans="18:18" x14ac:dyDescent="0.2">
      <c r="R954" s="236"/>
    </row>
    <row r="955" spans="18:18" x14ac:dyDescent="0.2">
      <c r="R955" s="237"/>
    </row>
    <row r="956" spans="18:18" x14ac:dyDescent="0.2">
      <c r="R956" s="237"/>
    </row>
    <row r="961" spans="18:18" x14ac:dyDescent="0.2">
      <c r="R961" s="97"/>
    </row>
    <row r="962" spans="18:18" x14ac:dyDescent="0.2">
      <c r="R962" s="234"/>
    </row>
    <row r="963" spans="18:18" x14ac:dyDescent="0.2">
      <c r="R963" s="262"/>
    </row>
    <row r="964" spans="18:18" x14ac:dyDescent="0.2">
      <c r="R964" s="234"/>
    </row>
    <row r="965" spans="18:18" x14ac:dyDescent="0.2">
      <c r="R965" s="234"/>
    </row>
    <row r="966" spans="18:18" x14ac:dyDescent="0.2">
      <c r="R966" s="94"/>
    </row>
    <row r="981" spans="18:18" x14ac:dyDescent="0.2">
      <c r="R981" s="235"/>
    </row>
    <row r="982" spans="18:18" x14ac:dyDescent="0.2">
      <c r="R982" s="234"/>
    </row>
    <row r="983" spans="18:18" x14ac:dyDescent="0.2">
      <c r="R983" s="236"/>
    </row>
    <row r="984" spans="18:18" x14ac:dyDescent="0.2">
      <c r="R984" s="236"/>
    </row>
    <row r="985" spans="18:18" x14ac:dyDescent="0.2">
      <c r="R985" s="234"/>
    </row>
    <row r="986" spans="18:18" x14ac:dyDescent="0.2">
      <c r="R986" s="236"/>
    </row>
    <row r="987" spans="18:18" x14ac:dyDescent="0.2">
      <c r="R987" s="236"/>
    </row>
    <row r="988" spans="18:18" x14ac:dyDescent="0.2">
      <c r="R988" s="237"/>
    </row>
    <row r="989" spans="18:18" x14ac:dyDescent="0.2">
      <c r="R989" s="237"/>
    </row>
    <row r="994" spans="18:18" x14ac:dyDescent="0.2">
      <c r="R994" s="97"/>
    </row>
    <row r="995" spans="18:18" x14ac:dyDescent="0.2">
      <c r="R995" s="234"/>
    </row>
    <row r="996" spans="18:18" x14ac:dyDescent="0.2">
      <c r="R996" s="262"/>
    </row>
    <row r="997" spans="18:18" x14ac:dyDescent="0.2">
      <c r="R997" s="234"/>
    </row>
    <row r="998" spans="18:18" x14ac:dyDescent="0.2">
      <c r="R998" s="234"/>
    </row>
    <row r="999" spans="18:18" x14ac:dyDescent="0.2">
      <c r="R999" s="94"/>
    </row>
    <row r="1014" spans="18:18" x14ac:dyDescent="0.2">
      <c r="R1014" s="235"/>
    </row>
    <row r="1015" spans="18:18" x14ac:dyDescent="0.2">
      <c r="R1015" s="234"/>
    </row>
    <row r="1016" spans="18:18" x14ac:dyDescent="0.2">
      <c r="R1016" s="236"/>
    </row>
    <row r="1017" spans="18:18" x14ac:dyDescent="0.2">
      <c r="R1017" s="236"/>
    </row>
    <row r="1018" spans="18:18" x14ac:dyDescent="0.2">
      <c r="R1018" s="234"/>
    </row>
    <row r="1019" spans="18:18" x14ac:dyDescent="0.2">
      <c r="R1019" s="236"/>
    </row>
    <row r="1020" spans="18:18" x14ac:dyDescent="0.2">
      <c r="R1020" s="236"/>
    </row>
    <row r="1021" spans="18:18" x14ac:dyDescent="0.2">
      <c r="R1021" s="237"/>
    </row>
    <row r="1022" spans="18:18" x14ac:dyDescent="0.2">
      <c r="R1022" s="237"/>
    </row>
    <row r="1027" spans="18:18" x14ac:dyDescent="0.2">
      <c r="R1027" s="97"/>
    </row>
    <row r="1028" spans="18:18" x14ac:dyDescent="0.2">
      <c r="R1028" s="234"/>
    </row>
    <row r="1029" spans="18:18" x14ac:dyDescent="0.2">
      <c r="R1029" s="262"/>
    </row>
    <row r="1030" spans="18:18" x14ac:dyDescent="0.2">
      <c r="R1030" s="234"/>
    </row>
    <row r="1031" spans="18:18" x14ac:dyDescent="0.2">
      <c r="R1031" s="234"/>
    </row>
    <row r="1032" spans="18:18" x14ac:dyDescent="0.2">
      <c r="R1032" s="94"/>
    </row>
    <row r="1047" spans="18:18" x14ac:dyDescent="0.2">
      <c r="R1047" s="235"/>
    </row>
    <row r="1048" spans="18:18" x14ac:dyDescent="0.2">
      <c r="R1048" s="234"/>
    </row>
    <row r="1049" spans="18:18" x14ac:dyDescent="0.2">
      <c r="R1049" s="236"/>
    </row>
    <row r="1050" spans="18:18" x14ac:dyDescent="0.2">
      <c r="R1050" s="236"/>
    </row>
    <row r="1051" spans="18:18" x14ac:dyDescent="0.2">
      <c r="R1051" s="234"/>
    </row>
    <row r="1052" spans="18:18" x14ac:dyDescent="0.2">
      <c r="R1052" s="236"/>
    </row>
    <row r="1053" spans="18:18" x14ac:dyDescent="0.2">
      <c r="R1053" s="236"/>
    </row>
    <row r="1054" spans="18:18" x14ac:dyDescent="0.2">
      <c r="R1054" s="237"/>
    </row>
    <row r="1055" spans="18:18" x14ac:dyDescent="0.2">
      <c r="R1055" s="237"/>
    </row>
    <row r="1060" spans="18:18" x14ac:dyDescent="0.2">
      <c r="R1060" s="97"/>
    </row>
    <row r="1061" spans="18:18" x14ac:dyDescent="0.2">
      <c r="R1061" s="234"/>
    </row>
    <row r="1062" spans="18:18" x14ac:dyDescent="0.2">
      <c r="R1062" s="262"/>
    </row>
    <row r="1063" spans="18:18" x14ac:dyDescent="0.2">
      <c r="R1063" s="234"/>
    </row>
    <row r="1064" spans="18:18" x14ac:dyDescent="0.2">
      <c r="R1064" s="234"/>
    </row>
    <row r="1065" spans="18:18" x14ac:dyDescent="0.2">
      <c r="R1065" s="94"/>
    </row>
    <row r="1080" spans="18:18" x14ac:dyDescent="0.2">
      <c r="R1080" s="235"/>
    </row>
    <row r="1081" spans="18:18" x14ac:dyDescent="0.2">
      <c r="R1081" s="234"/>
    </row>
    <row r="1082" spans="18:18" x14ac:dyDescent="0.2">
      <c r="R1082" s="236"/>
    </row>
    <row r="1083" spans="18:18" x14ac:dyDescent="0.2">
      <c r="R1083" s="236"/>
    </row>
    <row r="1084" spans="18:18" x14ac:dyDescent="0.2">
      <c r="R1084" s="234"/>
    </row>
    <row r="1085" spans="18:18" x14ac:dyDescent="0.2">
      <c r="R1085" s="236"/>
    </row>
    <row r="1086" spans="18:18" x14ac:dyDescent="0.2">
      <c r="R1086" s="236"/>
    </row>
    <row r="1087" spans="18:18" x14ac:dyDescent="0.2">
      <c r="R1087" s="237"/>
    </row>
    <row r="1088" spans="18:18" x14ac:dyDescent="0.2">
      <c r="R1088" s="237"/>
    </row>
    <row r="1093" spans="18:18" x14ac:dyDescent="0.2">
      <c r="R1093" s="97"/>
    </row>
    <row r="1094" spans="18:18" x14ac:dyDescent="0.2">
      <c r="R1094" s="234"/>
    </row>
    <row r="1095" spans="18:18" x14ac:dyDescent="0.2">
      <c r="R1095" s="262"/>
    </row>
    <row r="1096" spans="18:18" x14ac:dyDescent="0.2">
      <c r="R1096" s="234"/>
    </row>
    <row r="1097" spans="18:18" x14ac:dyDescent="0.2">
      <c r="R1097" s="234"/>
    </row>
    <row r="1098" spans="18:18" x14ac:dyDescent="0.2">
      <c r="R1098" s="94"/>
    </row>
    <row r="1113" spans="18:18" x14ac:dyDescent="0.2">
      <c r="R1113" s="235"/>
    </row>
    <row r="1114" spans="18:18" x14ac:dyDescent="0.2">
      <c r="R1114" s="234"/>
    </row>
    <row r="1115" spans="18:18" x14ac:dyDescent="0.2">
      <c r="R1115" s="236"/>
    </row>
    <row r="1116" spans="18:18" x14ac:dyDescent="0.2">
      <c r="R1116" s="236"/>
    </row>
    <row r="1117" spans="18:18" x14ac:dyDescent="0.2">
      <c r="R1117" s="234"/>
    </row>
    <row r="1118" spans="18:18" x14ac:dyDescent="0.2">
      <c r="R1118" s="236"/>
    </row>
    <row r="1119" spans="18:18" x14ac:dyDescent="0.2">
      <c r="R1119" s="236"/>
    </row>
    <row r="1120" spans="18:18" x14ac:dyDescent="0.2">
      <c r="R1120" s="237"/>
    </row>
    <row r="1121" spans="18:18" x14ac:dyDescent="0.2">
      <c r="R1121" s="237"/>
    </row>
    <row r="1126" spans="18:18" x14ac:dyDescent="0.2">
      <c r="R1126" s="97"/>
    </row>
    <row r="1127" spans="18:18" x14ac:dyDescent="0.2">
      <c r="R1127" s="234"/>
    </row>
    <row r="1128" spans="18:18" x14ac:dyDescent="0.2">
      <c r="R1128" s="262"/>
    </row>
    <row r="1129" spans="18:18" x14ac:dyDescent="0.2">
      <c r="R1129" s="234"/>
    </row>
    <row r="1130" spans="18:18" x14ac:dyDescent="0.2">
      <c r="R1130" s="234"/>
    </row>
    <row r="1131" spans="18:18" x14ac:dyDescent="0.2">
      <c r="R1131" s="94"/>
    </row>
    <row r="1146" spans="18:18" x14ac:dyDescent="0.2">
      <c r="R1146" s="235"/>
    </row>
    <row r="1147" spans="18:18" x14ac:dyDescent="0.2">
      <c r="R1147" s="234"/>
    </row>
    <row r="1148" spans="18:18" x14ac:dyDescent="0.2">
      <c r="R1148" s="236"/>
    </row>
    <row r="1149" spans="18:18" x14ac:dyDescent="0.2">
      <c r="R1149" s="236"/>
    </row>
    <row r="1150" spans="18:18" x14ac:dyDescent="0.2">
      <c r="R1150" s="234"/>
    </row>
    <row r="1151" spans="18:18" x14ac:dyDescent="0.2">
      <c r="R1151" s="236"/>
    </row>
    <row r="1152" spans="18:18" x14ac:dyDescent="0.2">
      <c r="R1152" s="236"/>
    </row>
    <row r="1153" spans="18:18" x14ac:dyDescent="0.2">
      <c r="R1153" s="237"/>
    </row>
    <row r="1154" spans="18:18" x14ac:dyDescent="0.2">
      <c r="R1154" s="237"/>
    </row>
    <row r="1159" spans="18:18" x14ac:dyDescent="0.2">
      <c r="R1159" s="97"/>
    </row>
    <row r="1160" spans="18:18" x14ac:dyDescent="0.2">
      <c r="R1160" s="234"/>
    </row>
    <row r="1161" spans="18:18" x14ac:dyDescent="0.2">
      <c r="R1161" s="262"/>
    </row>
    <row r="1162" spans="18:18" x14ac:dyDescent="0.2">
      <c r="R1162" s="234"/>
    </row>
    <row r="1163" spans="18:18" x14ac:dyDescent="0.2">
      <c r="R1163" s="234"/>
    </row>
    <row r="1164" spans="18:18" x14ac:dyDescent="0.2">
      <c r="R1164" s="94"/>
    </row>
    <row r="1179" spans="18:18" x14ac:dyDescent="0.2">
      <c r="R1179" s="235"/>
    </row>
    <row r="1180" spans="18:18" x14ac:dyDescent="0.2">
      <c r="R1180" s="234"/>
    </row>
    <row r="1181" spans="18:18" x14ac:dyDescent="0.2">
      <c r="R1181" s="236"/>
    </row>
    <row r="1182" spans="18:18" x14ac:dyDescent="0.2">
      <c r="R1182" s="236"/>
    </row>
    <row r="1183" spans="18:18" x14ac:dyDescent="0.2">
      <c r="R1183" s="234"/>
    </row>
    <row r="1184" spans="18:18" x14ac:dyDescent="0.2">
      <c r="R1184" s="236"/>
    </row>
    <row r="1185" spans="18:18" x14ac:dyDescent="0.2">
      <c r="R1185" s="236"/>
    </row>
    <row r="1186" spans="18:18" x14ac:dyDescent="0.2">
      <c r="R1186" s="237"/>
    </row>
    <row r="1187" spans="18:18" x14ac:dyDescent="0.2">
      <c r="R1187" s="237"/>
    </row>
    <row r="1192" spans="18:18" x14ac:dyDescent="0.2">
      <c r="R1192" s="97"/>
    </row>
    <row r="1193" spans="18:18" x14ac:dyDescent="0.2">
      <c r="R1193" s="234"/>
    </row>
    <row r="1194" spans="18:18" x14ac:dyDescent="0.2">
      <c r="R1194" s="262"/>
    </row>
    <row r="1195" spans="18:18" x14ac:dyDescent="0.2">
      <c r="R1195" s="234"/>
    </row>
    <row r="1196" spans="18:18" x14ac:dyDescent="0.2">
      <c r="R1196" s="234"/>
    </row>
    <row r="1197" spans="18:18" x14ac:dyDescent="0.2">
      <c r="R1197" s="94"/>
    </row>
    <row r="1212" spans="18:18" x14ac:dyDescent="0.2">
      <c r="R1212" s="235"/>
    </row>
    <row r="1213" spans="18:18" x14ac:dyDescent="0.2">
      <c r="R1213" s="234"/>
    </row>
    <row r="1214" spans="18:18" x14ac:dyDescent="0.2">
      <c r="R1214" s="236"/>
    </row>
    <row r="1215" spans="18:18" x14ac:dyDescent="0.2">
      <c r="R1215" s="236"/>
    </row>
    <row r="1216" spans="18:18" x14ac:dyDescent="0.2">
      <c r="R1216" s="234"/>
    </row>
    <row r="1217" spans="18:18" x14ac:dyDescent="0.2">
      <c r="R1217" s="236"/>
    </row>
    <row r="1218" spans="18:18" x14ac:dyDescent="0.2">
      <c r="R1218" s="236"/>
    </row>
    <row r="1219" spans="18:18" x14ac:dyDescent="0.2">
      <c r="R1219" s="237"/>
    </row>
    <row r="1220" spans="18:18" x14ac:dyDescent="0.2">
      <c r="R1220" s="237"/>
    </row>
    <row r="1225" spans="18:18" x14ac:dyDescent="0.2">
      <c r="R1225" s="97"/>
    </row>
    <row r="1226" spans="18:18" x14ac:dyDescent="0.2">
      <c r="R1226" s="234"/>
    </row>
    <row r="1227" spans="18:18" x14ac:dyDescent="0.2">
      <c r="R1227" s="262"/>
    </row>
    <row r="1228" spans="18:18" x14ac:dyDescent="0.2">
      <c r="R1228" s="234"/>
    </row>
    <row r="1229" spans="18:18" x14ac:dyDescent="0.2">
      <c r="R1229" s="234"/>
    </row>
    <row r="1230" spans="18:18" x14ac:dyDescent="0.2">
      <c r="R1230" s="94"/>
    </row>
    <row r="1245" spans="18:18" x14ac:dyDescent="0.2">
      <c r="R1245" s="235"/>
    </row>
    <row r="1246" spans="18:18" x14ac:dyDescent="0.2">
      <c r="R1246" s="234"/>
    </row>
    <row r="1247" spans="18:18" x14ac:dyDescent="0.2">
      <c r="R1247" s="236"/>
    </row>
    <row r="1248" spans="18:18" x14ac:dyDescent="0.2">
      <c r="R1248" s="236"/>
    </row>
    <row r="1249" spans="18:18" x14ac:dyDescent="0.2">
      <c r="R1249" s="234"/>
    </row>
    <row r="1250" spans="18:18" x14ac:dyDescent="0.2">
      <c r="R1250" s="236"/>
    </row>
    <row r="1251" spans="18:18" x14ac:dyDescent="0.2">
      <c r="R1251" s="236"/>
    </row>
    <row r="1252" spans="18:18" x14ac:dyDescent="0.2">
      <c r="R1252" s="237"/>
    </row>
    <row r="1253" spans="18:18" x14ac:dyDescent="0.2">
      <c r="R1253" s="237"/>
    </row>
    <row r="1258" spans="18:18" x14ac:dyDescent="0.2">
      <c r="R1258" s="97"/>
    </row>
    <row r="1259" spans="18:18" x14ac:dyDescent="0.2">
      <c r="R1259" s="234"/>
    </row>
    <row r="1260" spans="18:18" x14ac:dyDescent="0.2">
      <c r="R1260" s="262"/>
    </row>
    <row r="1261" spans="18:18" x14ac:dyDescent="0.2">
      <c r="R1261" s="234"/>
    </row>
    <row r="1262" spans="18:18" x14ac:dyDescent="0.2">
      <c r="R1262" s="234"/>
    </row>
    <row r="1263" spans="18:18" x14ac:dyDescent="0.2">
      <c r="R1263" s="94"/>
    </row>
    <row r="1278" spans="18:18" x14ac:dyDescent="0.2">
      <c r="R1278" s="235"/>
    </row>
    <row r="1279" spans="18:18" x14ac:dyDescent="0.2">
      <c r="R1279" s="234"/>
    </row>
    <row r="1280" spans="18:18" x14ac:dyDescent="0.2">
      <c r="R1280" s="236"/>
    </row>
    <row r="1281" spans="18:18" x14ac:dyDescent="0.2">
      <c r="R1281" s="236"/>
    </row>
    <row r="1282" spans="18:18" x14ac:dyDescent="0.2">
      <c r="R1282" s="234"/>
    </row>
    <row r="1283" spans="18:18" x14ac:dyDescent="0.2">
      <c r="R1283" s="236"/>
    </row>
    <row r="1284" spans="18:18" x14ac:dyDescent="0.2">
      <c r="R1284" s="236"/>
    </row>
    <row r="1285" spans="18:18" x14ac:dyDescent="0.2">
      <c r="R1285" s="237"/>
    </row>
    <row r="1286" spans="18:18" x14ac:dyDescent="0.2">
      <c r="R1286" s="237"/>
    </row>
    <row r="1291" spans="18:18" x14ac:dyDescent="0.2">
      <c r="R1291" s="97"/>
    </row>
    <row r="1292" spans="18:18" x14ac:dyDescent="0.2">
      <c r="R1292" s="234"/>
    </row>
    <row r="1293" spans="18:18" x14ac:dyDescent="0.2">
      <c r="R1293" s="262"/>
    </row>
    <row r="1294" spans="18:18" x14ac:dyDescent="0.2">
      <c r="R1294" s="234"/>
    </row>
    <row r="1295" spans="18:18" x14ac:dyDescent="0.2">
      <c r="R1295" s="234"/>
    </row>
    <row r="1296" spans="18:18" x14ac:dyDescent="0.2">
      <c r="R1296" s="94"/>
    </row>
    <row r="1311" spans="18:18" x14ac:dyDescent="0.2">
      <c r="R1311" s="235"/>
    </row>
    <row r="1312" spans="18:18" x14ac:dyDescent="0.2">
      <c r="R1312" s="234"/>
    </row>
    <row r="1313" spans="18:18" x14ac:dyDescent="0.2">
      <c r="R1313" s="236"/>
    </row>
    <row r="1314" spans="18:18" x14ac:dyDescent="0.2">
      <c r="R1314" s="236"/>
    </row>
    <row r="1315" spans="18:18" x14ac:dyDescent="0.2">
      <c r="R1315" s="234"/>
    </row>
    <row r="1316" spans="18:18" x14ac:dyDescent="0.2">
      <c r="R1316" s="236"/>
    </row>
    <row r="1317" spans="18:18" x14ac:dyDescent="0.2">
      <c r="R1317" s="236"/>
    </row>
    <row r="1318" spans="18:18" x14ac:dyDescent="0.2">
      <c r="R1318" s="237"/>
    </row>
    <row r="1319" spans="18:18" x14ac:dyDescent="0.2">
      <c r="R1319" s="237"/>
    </row>
    <row r="1324" spans="18:18" x14ac:dyDescent="0.2">
      <c r="R1324" s="97"/>
    </row>
    <row r="1325" spans="18:18" x14ac:dyDescent="0.2">
      <c r="R1325" s="234"/>
    </row>
    <row r="1326" spans="18:18" x14ac:dyDescent="0.2">
      <c r="R1326" s="262"/>
    </row>
    <row r="1327" spans="18:18" x14ac:dyDescent="0.2">
      <c r="R1327" s="234"/>
    </row>
    <row r="1328" spans="18:18" x14ac:dyDescent="0.2">
      <c r="R1328" s="234"/>
    </row>
    <row r="1329" spans="18:18" x14ac:dyDescent="0.2">
      <c r="R1329" s="94"/>
    </row>
    <row r="1344" spans="18:18" x14ac:dyDescent="0.2">
      <c r="R1344" s="235"/>
    </row>
    <row r="1345" spans="18:18" x14ac:dyDescent="0.2">
      <c r="R1345" s="234"/>
    </row>
    <row r="1346" spans="18:18" x14ac:dyDescent="0.2">
      <c r="R1346" s="236"/>
    </row>
    <row r="1347" spans="18:18" x14ac:dyDescent="0.2">
      <c r="R1347" s="236"/>
    </row>
    <row r="1348" spans="18:18" x14ac:dyDescent="0.2">
      <c r="R1348" s="234"/>
    </row>
    <row r="1349" spans="18:18" x14ac:dyDescent="0.2">
      <c r="R1349" s="236"/>
    </row>
    <row r="1350" spans="18:18" x14ac:dyDescent="0.2">
      <c r="R1350" s="236"/>
    </row>
    <row r="1351" spans="18:18" x14ac:dyDescent="0.2">
      <c r="R1351" s="237"/>
    </row>
    <row r="1352" spans="18:18" x14ac:dyDescent="0.2">
      <c r="R1352" s="237"/>
    </row>
    <row r="1357" spans="18:18" x14ac:dyDescent="0.2">
      <c r="R1357" s="97"/>
    </row>
    <row r="1358" spans="18:18" x14ac:dyDescent="0.2">
      <c r="R1358" s="234"/>
    </row>
    <row r="1359" spans="18:18" x14ac:dyDescent="0.2">
      <c r="R1359" s="262"/>
    </row>
    <row r="1360" spans="18:18" x14ac:dyDescent="0.2">
      <c r="R1360" s="234"/>
    </row>
    <row r="1361" spans="18:18" x14ac:dyDescent="0.2">
      <c r="R1361" s="234"/>
    </row>
    <row r="1362" spans="18:18" x14ac:dyDescent="0.2">
      <c r="R1362" s="94"/>
    </row>
    <row r="1377" spans="18:18" x14ac:dyDescent="0.2">
      <c r="R1377" s="235"/>
    </row>
    <row r="1378" spans="18:18" x14ac:dyDescent="0.2">
      <c r="R1378" s="234"/>
    </row>
    <row r="1379" spans="18:18" x14ac:dyDescent="0.2">
      <c r="R1379" s="236"/>
    </row>
    <row r="1380" spans="18:18" x14ac:dyDescent="0.2">
      <c r="R1380" s="236"/>
    </row>
    <row r="1381" spans="18:18" x14ac:dyDescent="0.2">
      <c r="R1381" s="234"/>
    </row>
    <row r="1382" spans="18:18" x14ac:dyDescent="0.2">
      <c r="R1382" s="236"/>
    </row>
    <row r="1383" spans="18:18" x14ac:dyDescent="0.2">
      <c r="R1383" s="236"/>
    </row>
    <row r="1384" spans="18:18" x14ac:dyDescent="0.2">
      <c r="R1384" s="237"/>
    </row>
    <row r="1385" spans="18:18" x14ac:dyDescent="0.2">
      <c r="R1385" s="237"/>
    </row>
    <row r="1390" spans="18:18" x14ac:dyDescent="0.2">
      <c r="R1390" s="97"/>
    </row>
    <row r="1391" spans="18:18" x14ac:dyDescent="0.2">
      <c r="R1391" s="234"/>
    </row>
    <row r="1392" spans="18:18" x14ac:dyDescent="0.2">
      <c r="R1392" s="262"/>
    </row>
    <row r="1393" spans="18:18" x14ac:dyDescent="0.2">
      <c r="R1393" s="234"/>
    </row>
    <row r="1394" spans="18:18" x14ac:dyDescent="0.2">
      <c r="R1394" s="234"/>
    </row>
    <row r="1395" spans="18:18" x14ac:dyDescent="0.2">
      <c r="R1395" s="94"/>
    </row>
    <row r="1410" spans="18:18" x14ac:dyDescent="0.2">
      <c r="R1410" s="235"/>
    </row>
    <row r="1411" spans="18:18" x14ac:dyDescent="0.2">
      <c r="R1411" s="234"/>
    </row>
    <row r="1412" spans="18:18" x14ac:dyDescent="0.2">
      <c r="R1412" s="236"/>
    </row>
    <row r="1413" spans="18:18" x14ac:dyDescent="0.2">
      <c r="R1413" s="236"/>
    </row>
    <row r="1414" spans="18:18" x14ac:dyDescent="0.2">
      <c r="R1414" s="234"/>
    </row>
    <row r="1415" spans="18:18" x14ac:dyDescent="0.2">
      <c r="R1415" s="236"/>
    </row>
    <row r="1416" spans="18:18" x14ac:dyDescent="0.2">
      <c r="R1416" s="236"/>
    </row>
    <row r="1417" spans="18:18" x14ac:dyDescent="0.2">
      <c r="R1417" s="237"/>
    </row>
    <row r="1418" spans="18:18" x14ac:dyDescent="0.2">
      <c r="R1418" s="237"/>
    </row>
    <row r="1423" spans="18:18" x14ac:dyDescent="0.2">
      <c r="R1423" s="97"/>
    </row>
    <row r="1424" spans="18:18" x14ac:dyDescent="0.2">
      <c r="R1424" s="234"/>
    </row>
    <row r="1425" spans="18:18" x14ac:dyDescent="0.2">
      <c r="R1425" s="262"/>
    </row>
    <row r="1426" spans="18:18" x14ac:dyDescent="0.2">
      <c r="R1426" s="234"/>
    </row>
    <row r="1427" spans="18:18" x14ac:dyDescent="0.2">
      <c r="R1427" s="234"/>
    </row>
    <row r="1428" spans="18:18" x14ac:dyDescent="0.2">
      <c r="R1428" s="94"/>
    </row>
    <row r="1443" spans="18:18" x14ac:dyDescent="0.2">
      <c r="R1443" s="235"/>
    </row>
    <row r="1444" spans="18:18" x14ac:dyDescent="0.2">
      <c r="R1444" s="234"/>
    </row>
    <row r="1445" spans="18:18" x14ac:dyDescent="0.2">
      <c r="R1445" s="236"/>
    </row>
    <row r="1446" spans="18:18" x14ac:dyDescent="0.2">
      <c r="R1446" s="236"/>
    </row>
    <row r="1447" spans="18:18" x14ac:dyDescent="0.2">
      <c r="R1447" s="234"/>
    </row>
    <row r="1448" spans="18:18" x14ac:dyDescent="0.2">
      <c r="R1448" s="236"/>
    </row>
    <row r="1449" spans="18:18" x14ac:dyDescent="0.2">
      <c r="R1449" s="236"/>
    </row>
    <row r="1450" spans="18:18" x14ac:dyDescent="0.2">
      <c r="R1450" s="237"/>
    </row>
    <row r="1451" spans="18:18" x14ac:dyDescent="0.2">
      <c r="R1451" s="237"/>
    </row>
    <row r="1456" spans="18:18" x14ac:dyDescent="0.2">
      <c r="R1456" s="97"/>
    </row>
    <row r="1457" spans="18:18" x14ac:dyDescent="0.2">
      <c r="R1457" s="234"/>
    </row>
    <row r="1458" spans="18:18" x14ac:dyDescent="0.2">
      <c r="R1458" s="262"/>
    </row>
    <row r="1459" spans="18:18" x14ac:dyDescent="0.2">
      <c r="R1459" s="234"/>
    </row>
    <row r="1460" spans="18:18" x14ac:dyDescent="0.2">
      <c r="R1460" s="234"/>
    </row>
    <row r="1461" spans="18:18" x14ac:dyDescent="0.2">
      <c r="R1461" s="94"/>
    </row>
    <row r="1476" spans="18:18" x14ac:dyDescent="0.2">
      <c r="R1476" s="235"/>
    </row>
    <row r="1477" spans="18:18" x14ac:dyDescent="0.2">
      <c r="R1477" s="234"/>
    </row>
    <row r="1478" spans="18:18" x14ac:dyDescent="0.2">
      <c r="R1478" s="236"/>
    </row>
    <row r="1479" spans="18:18" x14ac:dyDescent="0.2">
      <c r="R1479" s="236"/>
    </row>
    <row r="1480" spans="18:18" x14ac:dyDescent="0.2">
      <c r="R1480" s="234"/>
    </row>
    <row r="1481" spans="18:18" x14ac:dyDescent="0.2">
      <c r="R1481" s="236"/>
    </row>
    <row r="1482" spans="18:18" x14ac:dyDescent="0.2">
      <c r="R1482" s="236"/>
    </row>
    <row r="1483" spans="18:18" x14ac:dyDescent="0.2">
      <c r="R1483" s="237"/>
    </row>
    <row r="1484" spans="18:18" x14ac:dyDescent="0.2">
      <c r="R1484" s="237"/>
    </row>
    <row r="1489" spans="18:18" x14ac:dyDescent="0.2">
      <c r="R1489" s="97"/>
    </row>
    <row r="1490" spans="18:18" x14ac:dyDescent="0.2">
      <c r="R1490" s="234"/>
    </row>
    <row r="1491" spans="18:18" x14ac:dyDescent="0.2">
      <c r="R1491" s="262"/>
    </row>
    <row r="1492" spans="18:18" x14ac:dyDescent="0.2">
      <c r="R1492" s="234"/>
    </row>
    <row r="1493" spans="18:18" x14ac:dyDescent="0.2">
      <c r="R1493" s="234"/>
    </row>
    <row r="1494" spans="18:18" x14ac:dyDescent="0.2">
      <c r="R1494" s="94"/>
    </row>
    <row r="1509" spans="18:18" x14ac:dyDescent="0.2">
      <c r="R1509" s="235"/>
    </row>
    <row r="1510" spans="18:18" x14ac:dyDescent="0.2">
      <c r="R1510" s="234"/>
    </row>
    <row r="1511" spans="18:18" x14ac:dyDescent="0.2">
      <c r="R1511" s="236"/>
    </row>
    <row r="1512" spans="18:18" x14ac:dyDescent="0.2">
      <c r="R1512" s="236"/>
    </row>
    <row r="1513" spans="18:18" x14ac:dyDescent="0.2">
      <c r="R1513" s="234"/>
    </row>
    <row r="1514" spans="18:18" x14ac:dyDescent="0.2">
      <c r="R1514" s="236"/>
    </row>
    <row r="1515" spans="18:18" x14ac:dyDescent="0.2">
      <c r="R1515" s="236"/>
    </row>
    <row r="1516" spans="18:18" x14ac:dyDescent="0.2">
      <c r="R1516" s="237"/>
    </row>
    <row r="1517" spans="18:18" x14ac:dyDescent="0.2">
      <c r="R1517" s="237"/>
    </row>
    <row r="1522" spans="18:18" x14ac:dyDescent="0.2">
      <c r="R1522" s="97"/>
    </row>
    <row r="1523" spans="18:18" x14ac:dyDescent="0.2">
      <c r="R1523" s="234"/>
    </row>
    <row r="1524" spans="18:18" x14ac:dyDescent="0.2">
      <c r="R1524" s="262"/>
    </row>
    <row r="1525" spans="18:18" x14ac:dyDescent="0.2">
      <c r="R1525" s="234"/>
    </row>
    <row r="1526" spans="18:18" x14ac:dyDescent="0.2">
      <c r="R1526" s="234"/>
    </row>
    <row r="1527" spans="18:18" x14ac:dyDescent="0.2">
      <c r="R1527" s="94"/>
    </row>
    <row r="1542" spans="18:18" x14ac:dyDescent="0.2">
      <c r="R1542" s="235"/>
    </row>
    <row r="1543" spans="18:18" x14ac:dyDescent="0.2">
      <c r="R1543" s="234"/>
    </row>
    <row r="1544" spans="18:18" x14ac:dyDescent="0.2">
      <c r="R1544" s="236"/>
    </row>
    <row r="1545" spans="18:18" x14ac:dyDescent="0.2">
      <c r="R1545" s="236"/>
    </row>
    <row r="1546" spans="18:18" x14ac:dyDescent="0.2">
      <c r="R1546" s="234"/>
    </row>
    <row r="1547" spans="18:18" x14ac:dyDescent="0.2">
      <c r="R1547" s="236"/>
    </row>
    <row r="1548" spans="18:18" x14ac:dyDescent="0.2">
      <c r="R1548" s="236"/>
    </row>
    <row r="1549" spans="18:18" x14ac:dyDescent="0.2">
      <c r="R1549" s="237"/>
    </row>
    <row r="1550" spans="18:18" x14ac:dyDescent="0.2">
      <c r="R1550" s="237"/>
    </row>
    <row r="1555" spans="18:18" x14ac:dyDescent="0.2">
      <c r="R1555" s="97"/>
    </row>
    <row r="1556" spans="18:18" x14ac:dyDescent="0.2">
      <c r="R1556" s="234"/>
    </row>
    <row r="1557" spans="18:18" x14ac:dyDescent="0.2">
      <c r="R1557" s="262"/>
    </row>
    <row r="1558" spans="18:18" x14ac:dyDescent="0.2">
      <c r="R1558" s="234"/>
    </row>
    <row r="1559" spans="18:18" x14ac:dyDescent="0.2">
      <c r="R1559" s="234"/>
    </row>
    <row r="1560" spans="18:18" x14ac:dyDescent="0.2">
      <c r="R1560" s="94"/>
    </row>
    <row r="1575" spans="18:18" x14ac:dyDescent="0.2">
      <c r="R1575" s="235"/>
    </row>
    <row r="1576" spans="18:18" x14ac:dyDescent="0.2">
      <c r="R1576" s="234"/>
    </row>
    <row r="1577" spans="18:18" x14ac:dyDescent="0.2">
      <c r="R1577" s="236"/>
    </row>
    <row r="1578" spans="18:18" x14ac:dyDescent="0.2">
      <c r="R1578" s="236"/>
    </row>
    <row r="1579" spans="18:18" x14ac:dyDescent="0.2">
      <c r="R1579" s="234"/>
    </row>
    <row r="1580" spans="18:18" x14ac:dyDescent="0.2">
      <c r="R1580" s="236"/>
    </row>
    <row r="1581" spans="18:18" x14ac:dyDescent="0.2">
      <c r="R1581" s="236"/>
    </row>
    <row r="1582" spans="18:18" x14ac:dyDescent="0.2">
      <c r="R1582" s="237"/>
    </row>
    <row r="1583" spans="18:18" x14ac:dyDescent="0.2">
      <c r="R1583" s="237"/>
    </row>
    <row r="1588" spans="18:18" x14ac:dyDescent="0.2">
      <c r="R1588" s="97"/>
    </row>
    <row r="1589" spans="18:18" x14ac:dyDescent="0.2">
      <c r="R1589" s="234"/>
    </row>
    <row r="1590" spans="18:18" x14ac:dyDescent="0.2">
      <c r="R1590" s="262"/>
    </row>
    <row r="1591" spans="18:18" x14ac:dyDescent="0.2">
      <c r="R1591" s="234"/>
    </row>
    <row r="1592" spans="18:18" x14ac:dyDescent="0.2">
      <c r="R1592" s="234"/>
    </row>
    <row r="1593" spans="18:18" x14ac:dyDescent="0.2">
      <c r="R1593" s="94"/>
    </row>
    <row r="1608" spans="18:18" x14ac:dyDescent="0.2">
      <c r="R1608" s="235"/>
    </row>
    <row r="1609" spans="18:18" x14ac:dyDescent="0.2">
      <c r="R1609" s="234"/>
    </row>
    <row r="1610" spans="18:18" x14ac:dyDescent="0.2">
      <c r="R1610" s="236"/>
    </row>
    <row r="1611" spans="18:18" x14ac:dyDescent="0.2">
      <c r="R1611" s="236"/>
    </row>
    <row r="1612" spans="18:18" x14ac:dyDescent="0.2">
      <c r="R1612" s="234"/>
    </row>
    <row r="1613" spans="18:18" x14ac:dyDescent="0.2">
      <c r="R1613" s="236"/>
    </row>
    <row r="1614" spans="18:18" x14ac:dyDescent="0.2">
      <c r="R1614" s="236"/>
    </row>
    <row r="1615" spans="18:18" x14ac:dyDescent="0.2">
      <c r="R1615" s="237"/>
    </row>
    <row r="1616" spans="18:18" x14ac:dyDescent="0.2">
      <c r="R1616" s="237"/>
    </row>
    <row r="1621" spans="18:18" x14ac:dyDescent="0.2">
      <c r="R1621" s="97"/>
    </row>
    <row r="1622" spans="18:18" x14ac:dyDescent="0.2">
      <c r="R1622" s="234"/>
    </row>
    <row r="1623" spans="18:18" x14ac:dyDescent="0.2">
      <c r="R1623" s="262"/>
    </row>
    <row r="1624" spans="18:18" x14ac:dyDescent="0.2">
      <c r="R1624" s="234"/>
    </row>
    <row r="1625" spans="18:18" x14ac:dyDescent="0.2">
      <c r="R1625" s="234"/>
    </row>
    <row r="1626" spans="18:18" x14ac:dyDescent="0.2">
      <c r="R1626" s="94"/>
    </row>
    <row r="1641" spans="18:18" x14ac:dyDescent="0.2">
      <c r="R1641" s="235"/>
    </row>
    <row r="1642" spans="18:18" x14ac:dyDescent="0.2">
      <c r="R1642" s="234"/>
    </row>
    <row r="1643" spans="18:18" x14ac:dyDescent="0.2">
      <c r="R1643" s="236"/>
    </row>
    <row r="1644" spans="18:18" x14ac:dyDescent="0.2">
      <c r="R1644" s="236"/>
    </row>
    <row r="1645" spans="18:18" x14ac:dyDescent="0.2">
      <c r="R1645" s="234"/>
    </row>
    <row r="1646" spans="18:18" x14ac:dyDescent="0.2">
      <c r="R1646" s="236"/>
    </row>
    <row r="1647" spans="18:18" x14ac:dyDescent="0.2">
      <c r="R1647" s="236"/>
    </row>
    <row r="1648" spans="18:18" x14ac:dyDescent="0.2">
      <c r="R1648" s="237"/>
    </row>
    <row r="1649" spans="18:18" x14ac:dyDescent="0.2">
      <c r="R1649" s="237"/>
    </row>
    <row r="1654" spans="18:18" x14ac:dyDescent="0.2">
      <c r="R1654" s="97"/>
    </row>
    <row r="1655" spans="18:18" x14ac:dyDescent="0.2">
      <c r="R1655" s="234"/>
    </row>
    <row r="1656" spans="18:18" x14ac:dyDescent="0.2">
      <c r="R1656" s="262"/>
    </row>
    <row r="1657" spans="18:18" x14ac:dyDescent="0.2">
      <c r="R1657" s="234"/>
    </row>
    <row r="1658" spans="18:18" x14ac:dyDescent="0.2">
      <c r="R1658" s="234"/>
    </row>
    <row r="1659" spans="18:18" x14ac:dyDescent="0.2">
      <c r="R1659" s="94"/>
    </row>
    <row r="1674" spans="18:18" x14ac:dyDescent="0.2">
      <c r="R1674" s="235"/>
    </row>
    <row r="1675" spans="18:18" x14ac:dyDescent="0.2">
      <c r="R1675" s="234"/>
    </row>
    <row r="1676" spans="18:18" x14ac:dyDescent="0.2">
      <c r="R1676" s="236"/>
    </row>
    <row r="1677" spans="18:18" x14ac:dyDescent="0.2">
      <c r="R1677" s="236"/>
    </row>
    <row r="1678" spans="18:18" x14ac:dyDescent="0.2">
      <c r="R1678" s="234"/>
    </row>
    <row r="1679" spans="18:18" x14ac:dyDescent="0.2">
      <c r="R1679" s="236"/>
    </row>
    <row r="1680" spans="18:18" x14ac:dyDescent="0.2">
      <c r="R1680" s="236"/>
    </row>
    <row r="1681" spans="18:18" x14ac:dyDescent="0.2">
      <c r="R1681" s="237"/>
    </row>
    <row r="1682" spans="18:18" x14ac:dyDescent="0.2">
      <c r="R1682" s="237"/>
    </row>
    <row r="1687" spans="18:18" x14ac:dyDescent="0.2">
      <c r="R1687" s="97"/>
    </row>
    <row r="1688" spans="18:18" x14ac:dyDescent="0.2">
      <c r="R1688" s="234"/>
    </row>
    <row r="1689" spans="18:18" x14ac:dyDescent="0.2">
      <c r="R1689" s="262"/>
    </row>
    <row r="1690" spans="18:18" x14ac:dyDescent="0.2">
      <c r="R1690" s="234"/>
    </row>
    <row r="1691" spans="18:18" x14ac:dyDescent="0.2">
      <c r="R1691" s="234"/>
    </row>
    <row r="1692" spans="18:18" x14ac:dyDescent="0.2">
      <c r="R1692" s="94"/>
    </row>
    <row r="1707" spans="18:18" x14ac:dyDescent="0.2">
      <c r="R1707" s="235"/>
    </row>
    <row r="1708" spans="18:18" x14ac:dyDescent="0.2">
      <c r="R1708" s="234"/>
    </row>
    <row r="1709" spans="18:18" x14ac:dyDescent="0.2">
      <c r="R1709" s="236"/>
    </row>
    <row r="1710" spans="18:18" x14ac:dyDescent="0.2">
      <c r="R1710" s="236"/>
    </row>
    <row r="1711" spans="18:18" x14ac:dyDescent="0.2">
      <c r="R1711" s="234"/>
    </row>
    <row r="1712" spans="18:18" x14ac:dyDescent="0.2">
      <c r="R1712" s="236"/>
    </row>
    <row r="1713" spans="18:18" x14ac:dyDescent="0.2">
      <c r="R1713" s="236"/>
    </row>
    <row r="1714" spans="18:18" x14ac:dyDescent="0.2">
      <c r="R1714" s="237"/>
    </row>
    <row r="1715" spans="18:18" x14ac:dyDescent="0.2">
      <c r="R1715" s="237"/>
    </row>
    <row r="1720" spans="18:18" x14ac:dyDescent="0.2">
      <c r="R1720" s="97"/>
    </row>
    <row r="1721" spans="18:18" x14ac:dyDescent="0.2">
      <c r="R1721" s="234"/>
    </row>
    <row r="1722" spans="18:18" x14ac:dyDescent="0.2">
      <c r="R1722" s="262"/>
    </row>
    <row r="1723" spans="18:18" x14ac:dyDescent="0.2">
      <c r="R1723" s="234"/>
    </row>
    <row r="1724" spans="18:18" x14ac:dyDescent="0.2">
      <c r="R1724" s="234"/>
    </row>
    <row r="1725" spans="18:18" x14ac:dyDescent="0.2">
      <c r="R1725" s="94"/>
    </row>
    <row r="1740" spans="18:18" x14ac:dyDescent="0.2">
      <c r="R1740" s="235"/>
    </row>
    <row r="1741" spans="18:18" x14ac:dyDescent="0.2">
      <c r="R1741" s="234"/>
    </row>
    <row r="1742" spans="18:18" x14ac:dyDescent="0.2">
      <c r="R1742" s="236"/>
    </row>
    <row r="1743" spans="18:18" x14ac:dyDescent="0.2">
      <c r="R1743" s="236"/>
    </row>
    <row r="1744" spans="18:18" x14ac:dyDescent="0.2">
      <c r="R1744" s="234"/>
    </row>
    <row r="1745" spans="18:18" x14ac:dyDescent="0.2">
      <c r="R1745" s="236"/>
    </row>
    <row r="1746" spans="18:18" x14ac:dyDescent="0.2">
      <c r="R1746" s="236"/>
    </row>
    <row r="1747" spans="18:18" x14ac:dyDescent="0.2">
      <c r="R1747" s="237"/>
    </row>
    <row r="1748" spans="18:18" x14ac:dyDescent="0.2">
      <c r="R1748" s="237"/>
    </row>
    <row r="1753" spans="18:18" x14ac:dyDescent="0.2">
      <c r="R1753" s="97"/>
    </row>
    <row r="1754" spans="18:18" x14ac:dyDescent="0.2">
      <c r="R1754" s="234"/>
    </row>
    <row r="1755" spans="18:18" x14ac:dyDescent="0.2">
      <c r="R1755" s="262"/>
    </row>
    <row r="1756" spans="18:18" x14ac:dyDescent="0.2">
      <c r="R1756" s="234"/>
    </row>
    <row r="1757" spans="18:18" x14ac:dyDescent="0.2">
      <c r="R1757" s="234"/>
    </row>
    <row r="1758" spans="18:18" x14ac:dyDescent="0.2">
      <c r="R1758" s="94"/>
    </row>
    <row r="1773" spans="18:18" x14ac:dyDescent="0.2">
      <c r="R1773" s="235"/>
    </row>
    <row r="1774" spans="18:18" x14ac:dyDescent="0.2">
      <c r="R1774" s="234"/>
    </row>
    <row r="1775" spans="18:18" x14ac:dyDescent="0.2">
      <c r="R1775" s="236"/>
    </row>
    <row r="1776" spans="18:18" x14ac:dyDescent="0.2">
      <c r="R1776" s="236"/>
    </row>
    <row r="1777" spans="18:18" x14ac:dyDescent="0.2">
      <c r="R1777" s="234"/>
    </row>
    <row r="1778" spans="18:18" x14ac:dyDescent="0.2">
      <c r="R1778" s="236"/>
    </row>
    <row r="1779" spans="18:18" x14ac:dyDescent="0.2">
      <c r="R1779" s="236"/>
    </row>
    <row r="1780" spans="18:18" x14ac:dyDescent="0.2">
      <c r="R1780" s="237"/>
    </row>
    <row r="1781" spans="18:18" x14ac:dyDescent="0.2">
      <c r="R1781" s="237"/>
    </row>
    <row r="1786" spans="18:18" x14ac:dyDescent="0.2">
      <c r="R1786" s="97"/>
    </row>
    <row r="1787" spans="18:18" x14ac:dyDescent="0.2">
      <c r="R1787" s="234"/>
    </row>
    <row r="1788" spans="18:18" x14ac:dyDescent="0.2">
      <c r="R1788" s="262"/>
    </row>
    <row r="1789" spans="18:18" x14ac:dyDescent="0.2">
      <c r="R1789" s="234"/>
    </row>
    <row r="1790" spans="18:18" x14ac:dyDescent="0.2">
      <c r="R1790" s="234"/>
    </row>
    <row r="1791" spans="18:18" x14ac:dyDescent="0.2">
      <c r="R1791" s="94"/>
    </row>
    <row r="1806" spans="18:18" x14ac:dyDescent="0.2">
      <c r="R1806" s="235"/>
    </row>
    <row r="1807" spans="18:18" x14ac:dyDescent="0.2">
      <c r="R1807" s="234"/>
    </row>
    <row r="1808" spans="18:18" x14ac:dyDescent="0.2">
      <c r="R1808" s="236"/>
    </row>
    <row r="1809" spans="18:18" x14ac:dyDescent="0.2">
      <c r="R1809" s="236"/>
    </row>
    <row r="1810" spans="18:18" x14ac:dyDescent="0.2">
      <c r="R1810" s="234"/>
    </row>
    <row r="1811" spans="18:18" x14ac:dyDescent="0.2">
      <c r="R1811" s="236"/>
    </row>
    <row r="1812" spans="18:18" x14ac:dyDescent="0.2">
      <c r="R1812" s="236"/>
    </row>
    <row r="1813" spans="18:18" x14ac:dyDescent="0.2">
      <c r="R1813" s="237"/>
    </row>
    <row r="1814" spans="18:18" x14ac:dyDescent="0.2">
      <c r="R1814" s="237"/>
    </row>
    <row r="1819" spans="18:18" x14ac:dyDescent="0.2">
      <c r="R1819" s="97"/>
    </row>
    <row r="1820" spans="18:18" x14ac:dyDescent="0.2">
      <c r="R1820" s="234"/>
    </row>
    <row r="1821" spans="18:18" x14ac:dyDescent="0.2">
      <c r="R1821" s="262"/>
    </row>
    <row r="1822" spans="18:18" x14ac:dyDescent="0.2">
      <c r="R1822" s="234"/>
    </row>
    <row r="1823" spans="18:18" x14ac:dyDescent="0.2">
      <c r="R1823" s="234"/>
    </row>
    <row r="1824" spans="18:18" x14ac:dyDescent="0.2">
      <c r="R1824" s="94"/>
    </row>
    <row r="1839" spans="18:18" x14ac:dyDescent="0.2">
      <c r="R1839" s="235"/>
    </row>
    <row r="1840" spans="18:18" x14ac:dyDescent="0.2">
      <c r="R1840" s="234"/>
    </row>
    <row r="1841" spans="18:18" x14ac:dyDescent="0.2">
      <c r="R1841" s="236"/>
    </row>
    <row r="1842" spans="18:18" x14ac:dyDescent="0.2">
      <c r="R1842" s="236"/>
    </row>
    <row r="1843" spans="18:18" x14ac:dyDescent="0.2">
      <c r="R1843" s="234"/>
    </row>
    <row r="1844" spans="18:18" x14ac:dyDescent="0.2">
      <c r="R1844" s="236"/>
    </row>
    <row r="1845" spans="18:18" x14ac:dyDescent="0.2">
      <c r="R1845" s="236"/>
    </row>
    <row r="1846" spans="18:18" x14ac:dyDescent="0.2">
      <c r="R1846" s="237"/>
    </row>
    <row r="1847" spans="18:18" x14ac:dyDescent="0.2">
      <c r="R1847" s="237"/>
    </row>
    <row r="1852" spans="18:18" x14ac:dyDescent="0.2">
      <c r="R1852" s="97"/>
    </row>
    <row r="1853" spans="18:18" x14ac:dyDescent="0.2">
      <c r="R1853" s="234"/>
    </row>
    <row r="1854" spans="18:18" x14ac:dyDescent="0.2">
      <c r="R1854" s="262"/>
    </row>
    <row r="1855" spans="18:18" x14ac:dyDescent="0.2">
      <c r="R1855" s="234"/>
    </row>
    <row r="1856" spans="18:18" x14ac:dyDescent="0.2">
      <c r="R1856" s="234"/>
    </row>
    <row r="1857" spans="18:18" x14ac:dyDescent="0.2">
      <c r="R1857" s="94"/>
    </row>
    <row r="1872" spans="18:18" x14ac:dyDescent="0.2">
      <c r="R1872" s="235"/>
    </row>
    <row r="1873" spans="18:18" x14ac:dyDescent="0.2">
      <c r="R1873" s="234"/>
    </row>
    <row r="1874" spans="18:18" x14ac:dyDescent="0.2">
      <c r="R1874" s="236"/>
    </row>
    <row r="1875" spans="18:18" x14ac:dyDescent="0.2">
      <c r="R1875" s="236"/>
    </row>
    <row r="1876" spans="18:18" x14ac:dyDescent="0.2">
      <c r="R1876" s="234"/>
    </row>
    <row r="1877" spans="18:18" x14ac:dyDescent="0.2">
      <c r="R1877" s="236"/>
    </row>
    <row r="1878" spans="18:18" x14ac:dyDescent="0.2">
      <c r="R1878" s="236"/>
    </row>
    <row r="1879" spans="18:18" x14ac:dyDescent="0.2">
      <c r="R1879" s="237"/>
    </row>
    <row r="1880" spans="18:18" x14ac:dyDescent="0.2">
      <c r="R1880" s="237"/>
    </row>
    <row r="1885" spans="18:18" x14ac:dyDescent="0.2">
      <c r="R1885" s="97"/>
    </row>
    <row r="1886" spans="18:18" x14ac:dyDescent="0.2">
      <c r="R1886" s="234"/>
    </row>
    <row r="1887" spans="18:18" x14ac:dyDescent="0.2">
      <c r="R1887" s="262"/>
    </row>
    <row r="1888" spans="18:18" x14ac:dyDescent="0.2">
      <c r="R1888" s="234"/>
    </row>
    <row r="1889" spans="18:18" x14ac:dyDescent="0.2">
      <c r="R1889" s="234"/>
    </row>
    <row r="1890" spans="18:18" x14ac:dyDescent="0.2">
      <c r="R1890" s="94"/>
    </row>
    <row r="1905" spans="18:18" x14ac:dyDescent="0.2">
      <c r="R1905" s="235"/>
    </row>
    <row r="1906" spans="18:18" x14ac:dyDescent="0.2">
      <c r="R1906" s="234"/>
    </row>
    <row r="1907" spans="18:18" x14ac:dyDescent="0.2">
      <c r="R1907" s="236"/>
    </row>
    <row r="1908" spans="18:18" x14ac:dyDescent="0.2">
      <c r="R1908" s="236"/>
    </row>
    <row r="1909" spans="18:18" x14ac:dyDescent="0.2">
      <c r="R1909" s="234"/>
    </row>
    <row r="1910" spans="18:18" x14ac:dyDescent="0.2">
      <c r="R1910" s="236"/>
    </row>
    <row r="1911" spans="18:18" x14ac:dyDescent="0.2">
      <c r="R1911" s="236"/>
    </row>
    <row r="1912" spans="18:18" x14ac:dyDescent="0.2">
      <c r="R1912" s="237"/>
    </row>
    <row r="1913" spans="18:18" x14ac:dyDescent="0.2">
      <c r="R1913" s="237"/>
    </row>
    <row r="1918" spans="18:18" x14ac:dyDescent="0.2">
      <c r="R1918" s="97"/>
    </row>
    <row r="1919" spans="18:18" x14ac:dyDescent="0.2">
      <c r="R1919" s="234"/>
    </row>
    <row r="1920" spans="18:18" x14ac:dyDescent="0.2">
      <c r="R1920" s="262"/>
    </row>
    <row r="1921" spans="18:18" x14ac:dyDescent="0.2">
      <c r="R1921" s="234"/>
    </row>
    <row r="1922" spans="18:18" x14ac:dyDescent="0.2">
      <c r="R1922" s="234"/>
    </row>
    <row r="1923" spans="18:18" x14ac:dyDescent="0.2">
      <c r="R1923" s="94"/>
    </row>
    <row r="1938" spans="18:18" x14ac:dyDescent="0.2">
      <c r="R1938" s="235"/>
    </row>
    <row r="1939" spans="18:18" x14ac:dyDescent="0.2">
      <c r="R1939" s="234"/>
    </row>
    <row r="1940" spans="18:18" x14ac:dyDescent="0.2">
      <c r="R1940" s="236"/>
    </row>
    <row r="1941" spans="18:18" x14ac:dyDescent="0.2">
      <c r="R1941" s="236"/>
    </row>
    <row r="1942" spans="18:18" x14ac:dyDescent="0.2">
      <c r="R1942" s="234"/>
    </row>
    <row r="1943" spans="18:18" x14ac:dyDescent="0.2">
      <c r="R1943" s="236"/>
    </row>
    <row r="1944" spans="18:18" x14ac:dyDescent="0.2">
      <c r="R1944" s="236"/>
    </row>
    <row r="1945" spans="18:18" x14ac:dyDescent="0.2">
      <c r="R1945" s="237"/>
    </row>
    <row r="1946" spans="18:18" x14ac:dyDescent="0.2">
      <c r="R1946" s="237"/>
    </row>
    <row r="1951" spans="18:18" x14ac:dyDescent="0.2">
      <c r="R1951" s="97"/>
    </row>
    <row r="1952" spans="18:18" x14ac:dyDescent="0.2">
      <c r="R1952" s="234"/>
    </row>
    <row r="1953" spans="18:18" x14ac:dyDescent="0.2">
      <c r="R1953" s="262"/>
    </row>
    <row r="1954" spans="18:18" x14ac:dyDescent="0.2">
      <c r="R1954" s="234"/>
    </row>
    <row r="1955" spans="18:18" x14ac:dyDescent="0.2">
      <c r="R1955" s="234"/>
    </row>
    <row r="1956" spans="18:18" x14ac:dyDescent="0.2">
      <c r="R1956" s="94"/>
    </row>
    <row r="1971" spans="18:18" x14ac:dyDescent="0.2">
      <c r="R1971" s="235"/>
    </row>
    <row r="1972" spans="18:18" x14ac:dyDescent="0.2">
      <c r="R1972" s="234"/>
    </row>
    <row r="1973" spans="18:18" x14ac:dyDescent="0.2">
      <c r="R1973" s="236"/>
    </row>
    <row r="1974" spans="18:18" x14ac:dyDescent="0.2">
      <c r="R1974" s="236"/>
    </row>
    <row r="1975" spans="18:18" x14ac:dyDescent="0.2">
      <c r="R1975" s="234"/>
    </row>
    <row r="1976" spans="18:18" x14ac:dyDescent="0.2">
      <c r="R1976" s="236"/>
    </row>
    <row r="1977" spans="18:18" x14ac:dyDescent="0.2">
      <c r="R1977" s="236"/>
    </row>
    <row r="1978" spans="18:18" x14ac:dyDescent="0.2">
      <c r="R1978" s="237"/>
    </row>
    <row r="1979" spans="18:18" x14ac:dyDescent="0.2">
      <c r="R1979" s="237"/>
    </row>
    <row r="1984" spans="18:18" x14ac:dyDescent="0.2">
      <c r="R1984" s="97"/>
    </row>
    <row r="1985" spans="18:18" x14ac:dyDescent="0.2">
      <c r="R1985" s="234"/>
    </row>
    <row r="1986" spans="18:18" x14ac:dyDescent="0.2">
      <c r="R1986" s="262"/>
    </row>
    <row r="1987" spans="18:18" x14ac:dyDescent="0.2">
      <c r="R1987" s="234"/>
    </row>
    <row r="1988" spans="18:18" x14ac:dyDescent="0.2">
      <c r="R1988" s="234"/>
    </row>
    <row r="1989" spans="18:18" x14ac:dyDescent="0.2">
      <c r="R1989" s="94"/>
    </row>
    <row r="2004" spans="18:18" x14ac:dyDescent="0.2">
      <c r="R2004" s="235"/>
    </row>
    <row r="2005" spans="18:18" x14ac:dyDescent="0.2">
      <c r="R2005" s="234"/>
    </row>
    <row r="2006" spans="18:18" x14ac:dyDescent="0.2">
      <c r="R2006" s="236"/>
    </row>
    <row r="2007" spans="18:18" x14ac:dyDescent="0.2">
      <c r="R2007" s="236"/>
    </row>
    <row r="2008" spans="18:18" x14ac:dyDescent="0.2">
      <c r="R2008" s="234"/>
    </row>
    <row r="2009" spans="18:18" x14ac:dyDescent="0.2">
      <c r="R2009" s="236"/>
    </row>
    <row r="2010" spans="18:18" x14ac:dyDescent="0.2">
      <c r="R2010" s="236"/>
    </row>
    <row r="2011" spans="18:18" x14ac:dyDescent="0.2">
      <c r="R2011" s="237"/>
    </row>
    <row r="2012" spans="18:18" x14ac:dyDescent="0.2">
      <c r="R2012" s="237"/>
    </row>
    <row r="2017" spans="18:18" x14ac:dyDescent="0.2">
      <c r="R2017" s="97"/>
    </row>
    <row r="2018" spans="18:18" x14ac:dyDescent="0.2">
      <c r="R2018" s="234"/>
    </row>
    <row r="2019" spans="18:18" x14ac:dyDescent="0.2">
      <c r="R2019" s="262"/>
    </row>
    <row r="2020" spans="18:18" x14ac:dyDescent="0.2">
      <c r="R2020" s="234"/>
    </row>
    <row r="2021" spans="18:18" x14ac:dyDescent="0.2">
      <c r="R2021" s="234"/>
    </row>
    <row r="2022" spans="18:18" x14ac:dyDescent="0.2">
      <c r="R2022" s="94"/>
    </row>
    <row r="2037" spans="18:18" x14ac:dyDescent="0.2">
      <c r="R2037" s="235"/>
    </row>
    <row r="2038" spans="18:18" x14ac:dyDescent="0.2">
      <c r="R2038" s="234"/>
    </row>
    <row r="2039" spans="18:18" x14ac:dyDescent="0.2">
      <c r="R2039" s="236"/>
    </row>
    <row r="2040" spans="18:18" x14ac:dyDescent="0.2">
      <c r="R2040" s="236"/>
    </row>
    <row r="2041" spans="18:18" x14ac:dyDescent="0.2">
      <c r="R2041" s="234"/>
    </row>
    <row r="2042" spans="18:18" x14ac:dyDescent="0.2">
      <c r="R2042" s="236"/>
    </row>
    <row r="2043" spans="18:18" x14ac:dyDescent="0.2">
      <c r="R2043" s="236"/>
    </row>
    <row r="2044" spans="18:18" x14ac:dyDescent="0.2">
      <c r="R2044" s="237"/>
    </row>
    <row r="2045" spans="18:18" x14ac:dyDescent="0.2">
      <c r="R2045" s="237"/>
    </row>
    <row r="2050" spans="18:18" x14ac:dyDescent="0.2">
      <c r="R2050" s="97"/>
    </row>
    <row r="2051" spans="18:18" x14ac:dyDescent="0.2">
      <c r="R2051" s="234"/>
    </row>
    <row r="2052" spans="18:18" x14ac:dyDescent="0.2">
      <c r="R2052" s="262"/>
    </row>
    <row r="2053" spans="18:18" x14ac:dyDescent="0.2">
      <c r="R2053" s="234"/>
    </row>
    <row r="2054" spans="18:18" x14ac:dyDescent="0.2">
      <c r="R2054" s="234"/>
    </row>
    <row r="2055" spans="18:18" x14ac:dyDescent="0.2">
      <c r="R2055" s="94"/>
    </row>
    <row r="2070" spans="18:18" x14ac:dyDescent="0.2">
      <c r="R2070" s="235"/>
    </row>
    <row r="2071" spans="18:18" x14ac:dyDescent="0.2">
      <c r="R2071" s="234"/>
    </row>
    <row r="2072" spans="18:18" x14ac:dyDescent="0.2">
      <c r="R2072" s="236"/>
    </row>
    <row r="2073" spans="18:18" x14ac:dyDescent="0.2">
      <c r="R2073" s="236"/>
    </row>
    <row r="2074" spans="18:18" x14ac:dyDescent="0.2">
      <c r="R2074" s="234"/>
    </row>
    <row r="2075" spans="18:18" x14ac:dyDescent="0.2">
      <c r="R2075" s="236"/>
    </row>
    <row r="2076" spans="18:18" x14ac:dyDescent="0.2">
      <c r="R2076" s="236"/>
    </row>
    <row r="2077" spans="18:18" x14ac:dyDescent="0.2">
      <c r="R2077" s="237"/>
    </row>
    <row r="2078" spans="18:18" x14ac:dyDescent="0.2">
      <c r="R2078" s="237"/>
    </row>
    <row r="2083" spans="18:18" x14ac:dyDescent="0.2">
      <c r="R2083" s="97"/>
    </row>
    <row r="2084" spans="18:18" x14ac:dyDescent="0.2">
      <c r="R2084" s="234"/>
    </row>
    <row r="2085" spans="18:18" x14ac:dyDescent="0.2">
      <c r="R2085" s="262"/>
    </row>
    <row r="2086" spans="18:18" x14ac:dyDescent="0.2">
      <c r="R2086" s="234"/>
    </row>
    <row r="2087" spans="18:18" x14ac:dyDescent="0.2">
      <c r="R2087" s="234"/>
    </row>
    <row r="2088" spans="18:18" x14ac:dyDescent="0.2">
      <c r="R2088" s="94"/>
    </row>
    <row r="2103" spans="18:18" x14ac:dyDescent="0.2">
      <c r="R2103" s="235"/>
    </row>
    <row r="2104" spans="18:18" x14ac:dyDescent="0.2">
      <c r="R2104" s="234"/>
    </row>
    <row r="2105" spans="18:18" x14ac:dyDescent="0.2">
      <c r="R2105" s="236"/>
    </row>
    <row r="2106" spans="18:18" x14ac:dyDescent="0.2">
      <c r="R2106" s="236"/>
    </row>
    <row r="2107" spans="18:18" x14ac:dyDescent="0.2">
      <c r="R2107" s="234"/>
    </row>
    <row r="2108" spans="18:18" x14ac:dyDescent="0.2">
      <c r="R2108" s="236"/>
    </row>
    <row r="2109" spans="18:18" x14ac:dyDescent="0.2">
      <c r="R2109" s="236"/>
    </row>
    <row r="2110" spans="18:18" x14ac:dyDescent="0.2">
      <c r="R2110" s="237"/>
    </row>
    <row r="2111" spans="18:18" x14ac:dyDescent="0.2">
      <c r="R2111" s="237"/>
    </row>
    <row r="2116" spans="18:18" x14ac:dyDescent="0.2">
      <c r="R2116" s="97"/>
    </row>
    <row r="2117" spans="18:18" x14ac:dyDescent="0.2">
      <c r="R2117" s="234"/>
    </row>
    <row r="2118" spans="18:18" x14ac:dyDescent="0.2">
      <c r="R2118" s="262"/>
    </row>
    <row r="2119" spans="18:18" x14ac:dyDescent="0.2">
      <c r="R2119" s="234"/>
    </row>
    <row r="2120" spans="18:18" x14ac:dyDescent="0.2">
      <c r="R2120" s="234"/>
    </row>
    <row r="2121" spans="18:18" x14ac:dyDescent="0.2">
      <c r="R2121" s="94"/>
    </row>
    <row r="2136" spans="18:18" x14ac:dyDescent="0.2">
      <c r="R2136" s="235"/>
    </row>
    <row r="2137" spans="18:18" x14ac:dyDescent="0.2">
      <c r="R2137" s="234"/>
    </row>
    <row r="2138" spans="18:18" x14ac:dyDescent="0.2">
      <c r="R2138" s="236"/>
    </row>
    <row r="2139" spans="18:18" x14ac:dyDescent="0.2">
      <c r="R2139" s="236"/>
    </row>
    <row r="2140" spans="18:18" x14ac:dyDescent="0.2">
      <c r="R2140" s="234"/>
    </row>
    <row r="2141" spans="18:18" x14ac:dyDescent="0.2">
      <c r="R2141" s="236"/>
    </row>
    <row r="2142" spans="18:18" x14ac:dyDescent="0.2">
      <c r="R2142" s="236"/>
    </row>
    <row r="2143" spans="18:18" x14ac:dyDescent="0.2">
      <c r="R2143" s="237"/>
    </row>
    <row r="2144" spans="18:18" x14ac:dyDescent="0.2">
      <c r="R2144" s="237"/>
    </row>
    <row r="2149" spans="18:18" x14ac:dyDescent="0.2">
      <c r="R2149" s="97"/>
    </row>
    <row r="2150" spans="18:18" x14ac:dyDescent="0.2">
      <c r="R2150" s="234"/>
    </row>
    <row r="2151" spans="18:18" x14ac:dyDescent="0.2">
      <c r="R2151" s="262"/>
    </row>
    <row r="2152" spans="18:18" x14ac:dyDescent="0.2">
      <c r="R2152" s="234"/>
    </row>
    <row r="2153" spans="18:18" x14ac:dyDescent="0.2">
      <c r="R2153" s="234"/>
    </row>
    <row r="2154" spans="18:18" x14ac:dyDescent="0.2">
      <c r="R2154" s="94"/>
    </row>
    <row r="2169" spans="18:18" x14ac:dyDescent="0.2">
      <c r="R2169" s="235"/>
    </row>
    <row r="2170" spans="18:18" x14ac:dyDescent="0.2">
      <c r="R2170" s="234"/>
    </row>
    <row r="2171" spans="18:18" x14ac:dyDescent="0.2">
      <c r="R2171" s="236"/>
    </row>
    <row r="2172" spans="18:18" x14ac:dyDescent="0.2">
      <c r="R2172" s="236"/>
    </row>
    <row r="2173" spans="18:18" x14ac:dyDescent="0.2">
      <c r="R2173" s="234"/>
    </row>
    <row r="2174" spans="18:18" x14ac:dyDescent="0.2">
      <c r="R2174" s="236"/>
    </row>
    <row r="2175" spans="18:18" x14ac:dyDescent="0.2">
      <c r="R2175" s="236"/>
    </row>
    <row r="2176" spans="18:18" x14ac:dyDescent="0.2">
      <c r="R2176" s="237"/>
    </row>
    <row r="2177" spans="18:18" x14ac:dyDescent="0.2">
      <c r="R2177" s="237"/>
    </row>
    <row r="2182" spans="18:18" x14ac:dyDescent="0.2">
      <c r="R2182" s="97"/>
    </row>
    <row r="2183" spans="18:18" x14ac:dyDescent="0.2">
      <c r="R2183" s="234"/>
    </row>
    <row r="2184" spans="18:18" x14ac:dyDescent="0.2">
      <c r="R2184" s="262"/>
    </row>
    <row r="2185" spans="18:18" x14ac:dyDescent="0.2">
      <c r="R2185" s="234"/>
    </row>
    <row r="2186" spans="18:18" x14ac:dyDescent="0.2">
      <c r="R2186" s="234"/>
    </row>
    <row r="2187" spans="18:18" x14ac:dyDescent="0.2">
      <c r="R2187" s="94"/>
    </row>
    <row r="2202" spans="18:18" x14ac:dyDescent="0.2">
      <c r="R2202" s="235"/>
    </row>
    <row r="2203" spans="18:18" x14ac:dyDescent="0.2">
      <c r="R2203" s="234"/>
    </row>
    <row r="2204" spans="18:18" x14ac:dyDescent="0.2">
      <c r="R2204" s="236"/>
    </row>
    <row r="2205" spans="18:18" x14ac:dyDescent="0.2">
      <c r="R2205" s="236"/>
    </row>
    <row r="2206" spans="18:18" x14ac:dyDescent="0.2">
      <c r="R2206" s="234"/>
    </row>
    <row r="2207" spans="18:18" x14ac:dyDescent="0.2">
      <c r="R2207" s="236"/>
    </row>
    <row r="2208" spans="18:18" x14ac:dyDescent="0.2">
      <c r="R2208" s="236"/>
    </row>
    <row r="2209" spans="18:18" x14ac:dyDescent="0.2">
      <c r="R2209" s="237"/>
    </row>
    <row r="2210" spans="18:18" x14ac:dyDescent="0.2">
      <c r="R2210" s="237"/>
    </row>
    <row r="2215" spans="18:18" x14ac:dyDescent="0.2">
      <c r="R2215" s="97"/>
    </row>
    <row r="2216" spans="18:18" x14ac:dyDescent="0.2">
      <c r="R2216" s="234"/>
    </row>
    <row r="2217" spans="18:18" x14ac:dyDescent="0.2">
      <c r="R2217" s="262"/>
    </row>
    <row r="2218" spans="18:18" x14ac:dyDescent="0.2">
      <c r="R2218" s="234"/>
    </row>
    <row r="2219" spans="18:18" x14ac:dyDescent="0.2">
      <c r="R2219" s="234"/>
    </row>
    <row r="2220" spans="18:18" x14ac:dyDescent="0.2">
      <c r="R2220" s="94"/>
    </row>
    <row r="2235" spans="18:18" x14ac:dyDescent="0.2">
      <c r="R2235" s="235"/>
    </row>
    <row r="2236" spans="18:18" x14ac:dyDescent="0.2">
      <c r="R2236" s="234"/>
    </row>
    <row r="2237" spans="18:18" x14ac:dyDescent="0.2">
      <c r="R2237" s="236"/>
    </row>
    <row r="2238" spans="18:18" x14ac:dyDescent="0.2">
      <c r="R2238" s="236"/>
    </row>
    <row r="2239" spans="18:18" x14ac:dyDescent="0.2">
      <c r="R2239" s="234"/>
    </row>
    <row r="2240" spans="18:18" x14ac:dyDescent="0.2">
      <c r="R2240" s="236"/>
    </row>
    <row r="2241" spans="18:18" x14ac:dyDescent="0.2">
      <c r="R2241" s="236"/>
    </row>
    <row r="2242" spans="18:18" x14ac:dyDescent="0.2">
      <c r="R2242" s="237"/>
    </row>
    <row r="2243" spans="18:18" x14ac:dyDescent="0.2">
      <c r="R2243" s="237"/>
    </row>
    <row r="2248" spans="18:18" x14ac:dyDescent="0.2">
      <c r="R2248" s="97"/>
    </row>
    <row r="2249" spans="18:18" x14ac:dyDescent="0.2">
      <c r="R2249" s="234"/>
    </row>
    <row r="2250" spans="18:18" x14ac:dyDescent="0.2">
      <c r="R2250" s="262"/>
    </row>
    <row r="2251" spans="18:18" x14ac:dyDescent="0.2">
      <c r="R2251" s="234"/>
    </row>
    <row r="2252" spans="18:18" x14ac:dyDescent="0.2">
      <c r="R2252" s="234"/>
    </row>
    <row r="2253" spans="18:18" x14ac:dyDescent="0.2">
      <c r="R2253" s="94"/>
    </row>
    <row r="2268" spans="18:18" x14ac:dyDescent="0.2">
      <c r="R2268" s="235"/>
    </row>
    <row r="2269" spans="18:18" x14ac:dyDescent="0.2">
      <c r="R2269" s="234"/>
    </row>
    <row r="2270" spans="18:18" x14ac:dyDescent="0.2">
      <c r="R2270" s="236"/>
    </row>
    <row r="2271" spans="18:18" x14ac:dyDescent="0.2">
      <c r="R2271" s="236"/>
    </row>
    <row r="2272" spans="18:18" x14ac:dyDescent="0.2">
      <c r="R2272" s="234"/>
    </row>
    <row r="2273" spans="18:18" x14ac:dyDescent="0.2">
      <c r="R2273" s="236"/>
    </row>
    <row r="2274" spans="18:18" x14ac:dyDescent="0.2">
      <c r="R2274" s="236"/>
    </row>
    <row r="2275" spans="18:18" x14ac:dyDescent="0.2">
      <c r="R2275" s="237"/>
    </row>
    <row r="2276" spans="18:18" x14ac:dyDescent="0.2">
      <c r="R2276" s="237"/>
    </row>
    <row r="2281" spans="18:18" x14ac:dyDescent="0.2">
      <c r="R2281" s="97"/>
    </row>
    <row r="2282" spans="18:18" x14ac:dyDescent="0.2">
      <c r="R2282" s="234"/>
    </row>
    <row r="2283" spans="18:18" x14ac:dyDescent="0.2">
      <c r="R2283" s="262"/>
    </row>
    <row r="2284" spans="18:18" x14ac:dyDescent="0.2">
      <c r="R2284" s="234"/>
    </row>
    <row r="2285" spans="18:18" x14ac:dyDescent="0.2">
      <c r="R2285" s="234"/>
    </row>
    <row r="2286" spans="18:18" x14ac:dyDescent="0.2">
      <c r="R2286" s="94"/>
    </row>
    <row r="2301" spans="18:18" x14ac:dyDescent="0.2">
      <c r="R2301" s="235"/>
    </row>
    <row r="2302" spans="18:18" x14ac:dyDescent="0.2">
      <c r="R2302" s="234"/>
    </row>
    <row r="2303" spans="18:18" x14ac:dyDescent="0.2">
      <c r="R2303" s="236"/>
    </row>
    <row r="2304" spans="18:18" x14ac:dyDescent="0.2">
      <c r="R2304" s="236"/>
    </row>
    <row r="2305" spans="18:18" x14ac:dyDescent="0.2">
      <c r="R2305" s="234"/>
    </row>
    <row r="2306" spans="18:18" x14ac:dyDescent="0.2">
      <c r="R2306" s="236"/>
    </row>
    <row r="2307" spans="18:18" x14ac:dyDescent="0.2">
      <c r="R2307" s="236"/>
    </row>
    <row r="2308" spans="18:18" x14ac:dyDescent="0.2">
      <c r="R2308" s="237"/>
    </row>
    <row r="2309" spans="18:18" x14ac:dyDescent="0.2">
      <c r="R2309" s="237"/>
    </row>
    <row r="2314" spans="18:18" x14ac:dyDescent="0.2">
      <c r="R2314" s="97"/>
    </row>
    <row r="2315" spans="18:18" x14ac:dyDescent="0.2">
      <c r="R2315" s="234"/>
    </row>
    <row r="2316" spans="18:18" x14ac:dyDescent="0.2">
      <c r="R2316" s="262"/>
    </row>
    <row r="2317" spans="18:18" x14ac:dyDescent="0.2">
      <c r="R2317" s="234"/>
    </row>
    <row r="2318" spans="18:18" x14ac:dyDescent="0.2">
      <c r="R2318" s="234"/>
    </row>
    <row r="2319" spans="18:18" x14ac:dyDescent="0.2">
      <c r="R2319" s="94"/>
    </row>
    <row r="2334" spans="18:18" x14ac:dyDescent="0.2">
      <c r="R2334" s="235"/>
    </row>
    <row r="2335" spans="18:18" x14ac:dyDescent="0.2">
      <c r="R2335" s="234"/>
    </row>
    <row r="2336" spans="18:18" x14ac:dyDescent="0.2">
      <c r="R2336" s="236"/>
    </row>
    <row r="2337" spans="18:18" x14ac:dyDescent="0.2">
      <c r="R2337" s="236"/>
    </row>
    <row r="2338" spans="18:18" x14ac:dyDescent="0.2">
      <c r="R2338" s="234"/>
    </row>
    <row r="2339" spans="18:18" x14ac:dyDescent="0.2">
      <c r="R2339" s="236"/>
    </row>
    <row r="2340" spans="18:18" x14ac:dyDescent="0.2">
      <c r="R2340" s="236"/>
    </row>
    <row r="2341" spans="18:18" x14ac:dyDescent="0.2">
      <c r="R2341" s="237"/>
    </row>
    <row r="2342" spans="18:18" x14ac:dyDescent="0.2">
      <c r="R2342" s="237"/>
    </row>
    <row r="2347" spans="18:18" x14ac:dyDescent="0.2">
      <c r="R2347" s="97"/>
    </row>
    <row r="2348" spans="18:18" x14ac:dyDescent="0.2">
      <c r="R2348" s="234"/>
    </row>
    <row r="2349" spans="18:18" x14ac:dyDescent="0.2">
      <c r="R2349" s="262"/>
    </row>
    <row r="2350" spans="18:18" x14ac:dyDescent="0.2">
      <c r="R2350" s="234"/>
    </row>
    <row r="2351" spans="18:18" x14ac:dyDescent="0.2">
      <c r="R2351" s="234"/>
    </row>
    <row r="2352" spans="18:18" x14ac:dyDescent="0.2">
      <c r="R2352" s="94"/>
    </row>
    <row r="2367" spans="18:18" x14ac:dyDescent="0.2">
      <c r="R2367" s="235"/>
    </row>
    <row r="2368" spans="18:18" x14ac:dyDescent="0.2">
      <c r="R2368" s="234"/>
    </row>
    <row r="2369" spans="18:18" x14ac:dyDescent="0.2">
      <c r="R2369" s="236"/>
    </row>
    <row r="2370" spans="18:18" x14ac:dyDescent="0.2">
      <c r="R2370" s="236"/>
    </row>
    <row r="2371" spans="18:18" x14ac:dyDescent="0.2">
      <c r="R2371" s="234"/>
    </row>
    <row r="2372" spans="18:18" x14ac:dyDescent="0.2">
      <c r="R2372" s="236"/>
    </row>
    <row r="2373" spans="18:18" x14ac:dyDescent="0.2">
      <c r="R2373" s="236"/>
    </row>
    <row r="2374" spans="18:18" x14ac:dyDescent="0.2">
      <c r="R2374" s="237"/>
    </row>
    <row r="2375" spans="18:18" x14ac:dyDescent="0.2">
      <c r="R2375" s="237"/>
    </row>
    <row r="2380" spans="18:18" x14ac:dyDescent="0.2">
      <c r="R2380" s="97"/>
    </row>
    <row r="2381" spans="18:18" x14ac:dyDescent="0.2">
      <c r="R2381" s="234"/>
    </row>
    <row r="2382" spans="18:18" x14ac:dyDescent="0.2">
      <c r="R2382" s="262"/>
    </row>
    <row r="2383" spans="18:18" x14ac:dyDescent="0.2">
      <c r="R2383" s="234"/>
    </row>
    <row r="2384" spans="18:18" x14ac:dyDescent="0.2">
      <c r="R2384" s="234"/>
    </row>
    <row r="2385" spans="18:18" x14ac:dyDescent="0.2">
      <c r="R2385" s="94"/>
    </row>
    <row r="2400" spans="18:18" x14ac:dyDescent="0.2">
      <c r="R2400" s="235"/>
    </row>
    <row r="2401" spans="18:18" x14ac:dyDescent="0.2">
      <c r="R2401" s="234"/>
    </row>
    <row r="2402" spans="18:18" x14ac:dyDescent="0.2">
      <c r="R2402" s="236"/>
    </row>
    <row r="2403" spans="18:18" x14ac:dyDescent="0.2">
      <c r="R2403" s="236"/>
    </row>
    <row r="2404" spans="18:18" x14ac:dyDescent="0.2">
      <c r="R2404" s="234"/>
    </row>
    <row r="2405" spans="18:18" x14ac:dyDescent="0.2">
      <c r="R2405" s="236"/>
    </row>
    <row r="2406" spans="18:18" x14ac:dyDescent="0.2">
      <c r="R2406" s="236"/>
    </row>
    <row r="2407" spans="18:18" x14ac:dyDescent="0.2">
      <c r="R2407" s="237"/>
    </row>
    <row r="2408" spans="18:18" x14ac:dyDescent="0.2">
      <c r="R2408" s="237"/>
    </row>
    <row r="2413" spans="18:18" x14ac:dyDescent="0.2">
      <c r="R2413" s="97"/>
    </row>
    <row r="2414" spans="18:18" x14ac:dyDescent="0.2">
      <c r="R2414" s="234"/>
    </row>
    <row r="2415" spans="18:18" x14ac:dyDescent="0.2">
      <c r="R2415" s="262"/>
    </row>
    <row r="2416" spans="18:18" x14ac:dyDescent="0.2">
      <c r="R2416" s="234"/>
    </row>
    <row r="2417" spans="18:18" x14ac:dyDescent="0.2">
      <c r="R2417" s="234"/>
    </row>
    <row r="2418" spans="18:18" x14ac:dyDescent="0.2">
      <c r="R2418" s="94"/>
    </row>
    <row r="2433" spans="18:18" x14ac:dyDescent="0.2">
      <c r="R2433" s="235"/>
    </row>
    <row r="2434" spans="18:18" x14ac:dyDescent="0.2">
      <c r="R2434" s="234"/>
    </row>
    <row r="2435" spans="18:18" x14ac:dyDescent="0.2">
      <c r="R2435" s="236"/>
    </row>
    <row r="2436" spans="18:18" x14ac:dyDescent="0.2">
      <c r="R2436" s="236"/>
    </row>
    <row r="2437" spans="18:18" x14ac:dyDescent="0.2">
      <c r="R2437" s="234"/>
    </row>
    <row r="2438" spans="18:18" x14ac:dyDescent="0.2">
      <c r="R2438" s="236"/>
    </row>
    <row r="2439" spans="18:18" x14ac:dyDescent="0.2">
      <c r="R2439" s="236"/>
    </row>
    <row r="2440" spans="18:18" x14ac:dyDescent="0.2">
      <c r="R2440" s="237"/>
    </row>
    <row r="2441" spans="18:18" x14ac:dyDescent="0.2">
      <c r="R2441" s="237"/>
    </row>
    <row r="2446" spans="18:18" x14ac:dyDescent="0.2">
      <c r="R2446" s="97"/>
    </row>
    <row r="2447" spans="18:18" x14ac:dyDescent="0.2">
      <c r="R2447" s="234"/>
    </row>
    <row r="2448" spans="18:18" x14ac:dyDescent="0.2">
      <c r="R2448" s="262"/>
    </row>
    <row r="2449" spans="18:18" x14ac:dyDescent="0.2">
      <c r="R2449" s="234"/>
    </row>
    <row r="2450" spans="18:18" x14ac:dyDescent="0.2">
      <c r="R2450" s="234"/>
    </row>
    <row r="2451" spans="18:18" x14ac:dyDescent="0.2">
      <c r="R2451" s="94"/>
    </row>
    <row r="2466" spans="18:18" x14ac:dyDescent="0.2">
      <c r="R2466" s="235"/>
    </row>
    <row r="2467" spans="18:18" x14ac:dyDescent="0.2">
      <c r="R2467" s="234"/>
    </row>
    <row r="2468" spans="18:18" x14ac:dyDescent="0.2">
      <c r="R2468" s="236"/>
    </row>
    <row r="2469" spans="18:18" x14ac:dyDescent="0.2">
      <c r="R2469" s="236"/>
    </row>
    <row r="2470" spans="18:18" x14ac:dyDescent="0.2">
      <c r="R2470" s="234"/>
    </row>
    <row r="2471" spans="18:18" x14ac:dyDescent="0.2">
      <c r="R2471" s="236"/>
    </row>
    <row r="2472" spans="18:18" x14ac:dyDescent="0.2">
      <c r="R2472" s="236"/>
    </row>
    <row r="2473" spans="18:18" x14ac:dyDescent="0.2">
      <c r="R2473" s="237"/>
    </row>
    <row r="2474" spans="18:18" x14ac:dyDescent="0.2">
      <c r="R2474" s="237"/>
    </row>
    <row r="2479" spans="18:18" x14ac:dyDescent="0.2">
      <c r="R2479" s="97"/>
    </row>
    <row r="2480" spans="18:18" x14ac:dyDescent="0.2">
      <c r="R2480" s="234"/>
    </row>
    <row r="2481" spans="18:18" x14ac:dyDescent="0.2">
      <c r="R2481" s="262"/>
    </row>
    <row r="2482" spans="18:18" x14ac:dyDescent="0.2">
      <c r="R2482" s="234"/>
    </row>
    <row r="2483" spans="18:18" x14ac:dyDescent="0.2">
      <c r="R2483" s="234"/>
    </row>
    <row r="2484" spans="18:18" x14ac:dyDescent="0.2">
      <c r="R2484" s="94"/>
    </row>
    <row r="2499" spans="18:18" x14ac:dyDescent="0.2">
      <c r="R2499" s="235"/>
    </row>
    <row r="2500" spans="18:18" x14ac:dyDescent="0.2">
      <c r="R2500" s="234"/>
    </row>
    <row r="2501" spans="18:18" x14ac:dyDescent="0.2">
      <c r="R2501" s="236"/>
    </row>
    <row r="2502" spans="18:18" x14ac:dyDescent="0.2">
      <c r="R2502" s="236"/>
    </row>
    <row r="2503" spans="18:18" x14ac:dyDescent="0.2">
      <c r="R2503" s="234"/>
    </row>
    <row r="2504" spans="18:18" x14ac:dyDescent="0.2">
      <c r="R2504" s="236"/>
    </row>
    <row r="2505" spans="18:18" x14ac:dyDescent="0.2">
      <c r="R2505" s="236"/>
    </row>
    <row r="2506" spans="18:18" x14ac:dyDescent="0.2">
      <c r="R2506" s="237"/>
    </row>
    <row r="2507" spans="18:18" x14ac:dyDescent="0.2">
      <c r="R2507" s="237"/>
    </row>
    <row r="2512" spans="18:18" x14ac:dyDescent="0.2">
      <c r="R2512" s="97"/>
    </row>
    <row r="2513" spans="18:18" x14ac:dyDescent="0.2">
      <c r="R2513" s="234"/>
    </row>
    <row r="2514" spans="18:18" x14ac:dyDescent="0.2">
      <c r="R2514" s="262"/>
    </row>
    <row r="2515" spans="18:18" x14ac:dyDescent="0.2">
      <c r="R2515" s="234"/>
    </row>
    <row r="2516" spans="18:18" x14ac:dyDescent="0.2">
      <c r="R2516" s="234"/>
    </row>
    <row r="2517" spans="18:18" x14ac:dyDescent="0.2">
      <c r="R2517" s="94"/>
    </row>
    <row r="2532" spans="18:18" x14ac:dyDescent="0.2">
      <c r="R2532" s="235"/>
    </row>
    <row r="2533" spans="18:18" x14ac:dyDescent="0.2">
      <c r="R2533" s="234"/>
    </row>
    <row r="2534" spans="18:18" x14ac:dyDescent="0.2">
      <c r="R2534" s="236"/>
    </row>
    <row r="2535" spans="18:18" x14ac:dyDescent="0.2">
      <c r="R2535" s="236"/>
    </row>
    <row r="2536" spans="18:18" x14ac:dyDescent="0.2">
      <c r="R2536" s="234"/>
    </row>
    <row r="2537" spans="18:18" x14ac:dyDescent="0.2">
      <c r="R2537" s="236"/>
    </row>
    <row r="2538" spans="18:18" x14ac:dyDescent="0.2">
      <c r="R2538" s="236"/>
    </row>
    <row r="2539" spans="18:18" x14ac:dyDescent="0.2">
      <c r="R2539" s="237"/>
    </row>
    <row r="2540" spans="18:18" x14ac:dyDescent="0.2">
      <c r="R2540" s="237"/>
    </row>
    <row r="2545" spans="18:18" x14ac:dyDescent="0.2">
      <c r="R2545" s="97"/>
    </row>
    <row r="2546" spans="18:18" x14ac:dyDescent="0.2">
      <c r="R2546" s="234"/>
    </row>
    <row r="2547" spans="18:18" x14ac:dyDescent="0.2">
      <c r="R2547" s="262"/>
    </row>
    <row r="2548" spans="18:18" x14ac:dyDescent="0.2">
      <c r="R2548" s="234"/>
    </row>
    <row r="2549" spans="18:18" x14ac:dyDescent="0.2">
      <c r="R2549" s="234"/>
    </row>
    <row r="2550" spans="18:18" x14ac:dyDescent="0.2">
      <c r="R2550" s="94"/>
    </row>
    <row r="2565" spans="18:18" x14ac:dyDescent="0.2">
      <c r="R2565" s="235"/>
    </row>
    <row r="2566" spans="18:18" x14ac:dyDescent="0.2">
      <c r="R2566" s="234"/>
    </row>
    <row r="2567" spans="18:18" x14ac:dyDescent="0.2">
      <c r="R2567" s="236"/>
    </row>
    <row r="2568" spans="18:18" x14ac:dyDescent="0.2">
      <c r="R2568" s="236"/>
    </row>
    <row r="2569" spans="18:18" x14ac:dyDescent="0.2">
      <c r="R2569" s="234"/>
    </row>
    <row r="2570" spans="18:18" x14ac:dyDescent="0.2">
      <c r="R2570" s="236"/>
    </row>
    <row r="2571" spans="18:18" x14ac:dyDescent="0.2">
      <c r="R2571" s="236"/>
    </row>
    <row r="2572" spans="18:18" x14ac:dyDescent="0.2">
      <c r="R2572" s="237"/>
    </row>
    <row r="2573" spans="18:18" x14ac:dyDescent="0.2">
      <c r="R2573" s="237"/>
    </row>
    <row r="2578" spans="18:18" x14ac:dyDescent="0.2">
      <c r="R2578" s="97"/>
    </row>
    <row r="2579" spans="18:18" x14ac:dyDescent="0.2">
      <c r="R2579" s="234"/>
    </row>
    <row r="2580" spans="18:18" x14ac:dyDescent="0.2">
      <c r="R2580" s="262"/>
    </row>
    <row r="2581" spans="18:18" x14ac:dyDescent="0.2">
      <c r="R2581" s="234"/>
    </row>
    <row r="2582" spans="18:18" x14ac:dyDescent="0.2">
      <c r="R2582" s="234"/>
    </row>
    <row r="2583" spans="18:18" x14ac:dyDescent="0.2">
      <c r="R2583" s="94"/>
    </row>
    <row r="2598" spans="18:18" x14ac:dyDescent="0.2">
      <c r="R2598" s="235"/>
    </row>
    <row r="2599" spans="18:18" x14ac:dyDescent="0.2">
      <c r="R2599" s="234"/>
    </row>
    <row r="2600" spans="18:18" x14ac:dyDescent="0.2">
      <c r="R2600" s="236"/>
    </row>
    <row r="2601" spans="18:18" x14ac:dyDescent="0.2">
      <c r="R2601" s="236"/>
    </row>
    <row r="2602" spans="18:18" x14ac:dyDescent="0.2">
      <c r="R2602" s="234"/>
    </row>
    <row r="2603" spans="18:18" x14ac:dyDescent="0.2">
      <c r="R2603" s="236"/>
    </row>
    <row r="2604" spans="18:18" x14ac:dyDescent="0.2">
      <c r="R2604" s="236"/>
    </row>
    <row r="2605" spans="18:18" x14ac:dyDescent="0.2">
      <c r="R2605" s="237"/>
    </row>
    <row r="2606" spans="18:18" x14ac:dyDescent="0.2">
      <c r="R2606" s="237"/>
    </row>
    <row r="2611" spans="18:18" x14ac:dyDescent="0.2">
      <c r="R2611" s="97"/>
    </row>
    <row r="2612" spans="18:18" x14ac:dyDescent="0.2">
      <c r="R2612" s="234"/>
    </row>
    <row r="2613" spans="18:18" x14ac:dyDescent="0.2">
      <c r="R2613" s="262"/>
    </row>
    <row r="2614" spans="18:18" x14ac:dyDescent="0.2">
      <c r="R2614" s="234"/>
    </row>
    <row r="2615" spans="18:18" x14ac:dyDescent="0.2">
      <c r="R2615" s="234"/>
    </row>
    <row r="2616" spans="18:18" x14ac:dyDescent="0.2">
      <c r="R2616" s="94"/>
    </row>
    <row r="2631" spans="18:18" x14ac:dyDescent="0.2">
      <c r="R2631" s="235"/>
    </row>
    <row r="2632" spans="18:18" x14ac:dyDescent="0.2">
      <c r="R2632" s="234"/>
    </row>
    <row r="2633" spans="18:18" x14ac:dyDescent="0.2">
      <c r="R2633" s="236"/>
    </row>
    <row r="2634" spans="18:18" x14ac:dyDescent="0.2">
      <c r="R2634" s="236"/>
    </row>
    <row r="2635" spans="18:18" x14ac:dyDescent="0.2">
      <c r="R2635" s="234"/>
    </row>
    <row r="2636" spans="18:18" x14ac:dyDescent="0.2">
      <c r="R2636" s="236"/>
    </row>
    <row r="2637" spans="18:18" x14ac:dyDescent="0.2">
      <c r="R2637" s="236"/>
    </row>
    <row r="2638" spans="18:18" x14ac:dyDescent="0.2">
      <c r="R2638" s="237"/>
    </row>
    <row r="2639" spans="18:18" x14ac:dyDescent="0.2">
      <c r="R2639" s="237"/>
    </row>
    <row r="2644" spans="18:18" x14ac:dyDescent="0.2">
      <c r="R2644" s="97"/>
    </row>
    <row r="2645" spans="18:18" x14ac:dyDescent="0.2">
      <c r="R2645" s="234"/>
    </row>
    <row r="2646" spans="18:18" x14ac:dyDescent="0.2">
      <c r="R2646" s="262"/>
    </row>
    <row r="2647" spans="18:18" x14ac:dyDescent="0.2">
      <c r="R2647" s="234"/>
    </row>
    <row r="2648" spans="18:18" x14ac:dyDescent="0.2">
      <c r="R2648" s="234"/>
    </row>
    <row r="2649" spans="18:18" x14ac:dyDescent="0.2">
      <c r="R2649" s="94"/>
    </row>
    <row r="2664" spans="18:18" x14ac:dyDescent="0.2">
      <c r="R2664" s="235"/>
    </row>
    <row r="2665" spans="18:18" x14ac:dyDescent="0.2">
      <c r="R2665" s="234"/>
    </row>
    <row r="2666" spans="18:18" x14ac:dyDescent="0.2">
      <c r="R2666" s="236"/>
    </row>
    <row r="2667" spans="18:18" x14ac:dyDescent="0.2">
      <c r="R2667" s="236"/>
    </row>
    <row r="2668" spans="18:18" x14ac:dyDescent="0.2">
      <c r="R2668" s="234"/>
    </row>
    <row r="2669" spans="18:18" x14ac:dyDescent="0.2">
      <c r="R2669" s="236"/>
    </row>
    <row r="2670" spans="18:18" x14ac:dyDescent="0.2">
      <c r="R2670" s="236"/>
    </row>
    <row r="2671" spans="18:18" x14ac:dyDescent="0.2">
      <c r="R2671" s="237"/>
    </row>
    <row r="2672" spans="18:18" x14ac:dyDescent="0.2">
      <c r="R2672" s="237"/>
    </row>
    <row r="2677" spans="18:18" x14ac:dyDescent="0.2">
      <c r="R2677" s="97"/>
    </row>
    <row r="2678" spans="18:18" x14ac:dyDescent="0.2">
      <c r="R2678" s="234"/>
    </row>
    <row r="2679" spans="18:18" x14ac:dyDescent="0.2">
      <c r="R2679" s="262"/>
    </row>
    <row r="2680" spans="18:18" x14ac:dyDescent="0.2">
      <c r="R2680" s="234"/>
    </row>
    <row r="2681" spans="18:18" x14ac:dyDescent="0.2">
      <c r="R2681" s="234"/>
    </row>
    <row r="2682" spans="18:18" x14ac:dyDescent="0.2">
      <c r="R2682" s="94"/>
    </row>
    <row r="2697" spans="18:18" x14ac:dyDescent="0.2">
      <c r="R2697" s="235"/>
    </row>
    <row r="2698" spans="18:18" x14ac:dyDescent="0.2">
      <c r="R2698" s="234"/>
    </row>
    <row r="2699" spans="18:18" x14ac:dyDescent="0.2">
      <c r="R2699" s="236"/>
    </row>
    <row r="2700" spans="18:18" x14ac:dyDescent="0.2">
      <c r="R2700" s="236"/>
    </row>
    <row r="2701" spans="18:18" x14ac:dyDescent="0.2">
      <c r="R2701" s="234"/>
    </row>
    <row r="2702" spans="18:18" x14ac:dyDescent="0.2">
      <c r="R2702" s="236"/>
    </row>
    <row r="2703" spans="18:18" x14ac:dyDescent="0.2">
      <c r="R2703" s="236"/>
    </row>
    <row r="2704" spans="18:18" x14ac:dyDescent="0.2">
      <c r="R2704" s="237"/>
    </row>
    <row r="2705" spans="18:18" x14ac:dyDescent="0.2">
      <c r="R2705" s="237"/>
    </row>
    <row r="2710" spans="18:18" x14ac:dyDescent="0.2">
      <c r="R2710" s="97"/>
    </row>
    <row r="2711" spans="18:18" x14ac:dyDescent="0.2">
      <c r="R2711" s="234"/>
    </row>
    <row r="2712" spans="18:18" x14ac:dyDescent="0.2">
      <c r="R2712" s="262"/>
    </row>
    <row r="2713" spans="18:18" x14ac:dyDescent="0.2">
      <c r="R2713" s="234"/>
    </row>
    <row r="2714" spans="18:18" x14ac:dyDescent="0.2">
      <c r="R2714" s="234"/>
    </row>
    <row r="2715" spans="18:18" x14ac:dyDescent="0.2">
      <c r="R2715" s="94"/>
    </row>
    <row r="2730" spans="18:18" x14ac:dyDescent="0.2">
      <c r="R2730" s="235"/>
    </row>
    <row r="2731" spans="18:18" x14ac:dyDescent="0.2">
      <c r="R2731" s="234"/>
    </row>
    <row r="2732" spans="18:18" x14ac:dyDescent="0.2">
      <c r="R2732" s="236"/>
    </row>
    <row r="2733" spans="18:18" x14ac:dyDescent="0.2">
      <c r="R2733" s="236"/>
    </row>
    <row r="2734" spans="18:18" x14ac:dyDescent="0.2">
      <c r="R2734" s="234"/>
    </row>
    <row r="2735" spans="18:18" x14ac:dyDescent="0.2">
      <c r="R2735" s="236"/>
    </row>
    <row r="2736" spans="18:18" x14ac:dyDescent="0.2">
      <c r="R2736" s="236"/>
    </row>
    <row r="2737" spans="18:18" x14ac:dyDescent="0.2">
      <c r="R2737" s="237"/>
    </row>
    <row r="2738" spans="18:18" x14ac:dyDescent="0.2">
      <c r="R2738" s="237"/>
    </row>
    <row r="2743" spans="18:18" x14ac:dyDescent="0.2">
      <c r="R2743" s="97"/>
    </row>
    <row r="2744" spans="18:18" x14ac:dyDescent="0.2">
      <c r="R2744" s="234"/>
    </row>
    <row r="2745" spans="18:18" x14ac:dyDescent="0.2">
      <c r="R2745" s="262"/>
    </row>
    <row r="2746" spans="18:18" x14ac:dyDescent="0.2">
      <c r="R2746" s="234"/>
    </row>
    <row r="2747" spans="18:18" x14ac:dyDescent="0.2">
      <c r="R2747" s="234"/>
    </row>
    <row r="2748" spans="18:18" x14ac:dyDescent="0.2">
      <c r="R2748" s="94"/>
    </row>
    <row r="2763" spans="18:18" x14ac:dyDescent="0.2">
      <c r="R2763" s="235"/>
    </row>
    <row r="2764" spans="18:18" x14ac:dyDescent="0.2">
      <c r="R2764" s="234"/>
    </row>
    <row r="2765" spans="18:18" x14ac:dyDescent="0.2">
      <c r="R2765" s="236"/>
    </row>
    <row r="2766" spans="18:18" x14ac:dyDescent="0.2">
      <c r="R2766" s="236"/>
    </row>
    <row r="2767" spans="18:18" x14ac:dyDescent="0.2">
      <c r="R2767" s="234"/>
    </row>
    <row r="2768" spans="18:18" x14ac:dyDescent="0.2">
      <c r="R2768" s="236"/>
    </row>
    <row r="2769" spans="18:18" x14ac:dyDescent="0.2">
      <c r="R2769" s="236"/>
    </row>
    <row r="2770" spans="18:18" x14ac:dyDescent="0.2">
      <c r="R2770" s="237"/>
    </row>
    <row r="2771" spans="18:18" x14ac:dyDescent="0.2">
      <c r="R2771" s="237"/>
    </row>
    <row r="2776" spans="18:18" x14ac:dyDescent="0.2">
      <c r="R2776" s="97"/>
    </row>
    <row r="2777" spans="18:18" x14ac:dyDescent="0.2">
      <c r="R2777" s="234"/>
    </row>
    <row r="2778" spans="18:18" x14ac:dyDescent="0.2">
      <c r="R2778" s="262"/>
    </row>
    <row r="2779" spans="18:18" x14ac:dyDescent="0.2">
      <c r="R2779" s="234"/>
    </row>
    <row r="2780" spans="18:18" x14ac:dyDescent="0.2">
      <c r="R2780" s="234"/>
    </row>
    <row r="2781" spans="18:18" x14ac:dyDescent="0.2">
      <c r="R2781" s="94"/>
    </row>
    <row r="2796" spans="18:18" x14ac:dyDescent="0.2">
      <c r="R2796" s="235"/>
    </row>
    <row r="2797" spans="18:18" x14ac:dyDescent="0.2">
      <c r="R2797" s="234"/>
    </row>
    <row r="2798" spans="18:18" x14ac:dyDescent="0.2">
      <c r="R2798" s="236"/>
    </row>
    <row r="2799" spans="18:18" x14ac:dyDescent="0.2">
      <c r="R2799" s="236"/>
    </row>
    <row r="2800" spans="18:18" x14ac:dyDescent="0.2">
      <c r="R2800" s="234"/>
    </row>
    <row r="2801" spans="18:18" x14ac:dyDescent="0.2">
      <c r="R2801" s="236"/>
    </row>
    <row r="2802" spans="18:18" x14ac:dyDescent="0.2">
      <c r="R2802" s="236"/>
    </row>
    <row r="2803" spans="18:18" x14ac:dyDescent="0.2">
      <c r="R2803" s="237"/>
    </row>
    <row r="2804" spans="18:18" x14ac:dyDescent="0.2">
      <c r="R2804" s="237"/>
    </row>
    <row r="2809" spans="18:18" x14ac:dyDescent="0.2">
      <c r="R2809" s="97"/>
    </row>
    <row r="2810" spans="18:18" x14ac:dyDescent="0.2">
      <c r="R2810" s="234"/>
    </row>
    <row r="2811" spans="18:18" x14ac:dyDescent="0.2">
      <c r="R2811" s="262"/>
    </row>
    <row r="2812" spans="18:18" x14ac:dyDescent="0.2">
      <c r="R2812" s="234"/>
    </row>
    <row r="2813" spans="18:18" x14ac:dyDescent="0.2">
      <c r="R2813" s="234"/>
    </row>
    <row r="2814" spans="18:18" x14ac:dyDescent="0.2">
      <c r="R2814" s="94"/>
    </row>
    <row r="2829" spans="18:18" x14ac:dyDescent="0.2">
      <c r="R2829" s="235"/>
    </row>
    <row r="2830" spans="18:18" x14ac:dyDescent="0.2">
      <c r="R2830" s="234"/>
    </row>
    <row r="2831" spans="18:18" x14ac:dyDescent="0.2">
      <c r="R2831" s="236"/>
    </row>
    <row r="2832" spans="18:18" x14ac:dyDescent="0.2">
      <c r="R2832" s="236"/>
    </row>
    <row r="2833" spans="18:18" x14ac:dyDescent="0.2">
      <c r="R2833" s="234"/>
    </row>
    <row r="2834" spans="18:18" x14ac:dyDescent="0.2">
      <c r="R2834" s="236"/>
    </row>
    <row r="2835" spans="18:18" x14ac:dyDescent="0.2">
      <c r="R2835" s="236"/>
    </row>
    <row r="2836" spans="18:18" x14ac:dyDescent="0.2">
      <c r="R2836" s="237"/>
    </row>
    <row r="2837" spans="18:18" x14ac:dyDescent="0.2">
      <c r="R2837" s="237"/>
    </row>
    <row r="2842" spans="18:18" x14ac:dyDescent="0.2">
      <c r="R2842" s="97"/>
    </row>
    <row r="2843" spans="18:18" x14ac:dyDescent="0.2">
      <c r="R2843" s="234"/>
    </row>
    <row r="2844" spans="18:18" x14ac:dyDescent="0.2">
      <c r="R2844" s="262"/>
    </row>
    <row r="2845" spans="18:18" x14ac:dyDescent="0.2">
      <c r="R2845" s="234"/>
    </row>
    <row r="2846" spans="18:18" x14ac:dyDescent="0.2">
      <c r="R2846" s="234"/>
    </row>
    <row r="2847" spans="18:18" x14ac:dyDescent="0.2">
      <c r="R2847" s="94"/>
    </row>
    <row r="2862" spans="18:18" x14ac:dyDescent="0.2">
      <c r="R2862" s="235"/>
    </row>
    <row r="2863" spans="18:18" x14ac:dyDescent="0.2">
      <c r="R2863" s="234"/>
    </row>
    <row r="2864" spans="18:18" x14ac:dyDescent="0.2">
      <c r="R2864" s="236"/>
    </row>
    <row r="2865" spans="18:18" x14ac:dyDescent="0.2">
      <c r="R2865" s="236"/>
    </row>
    <row r="2866" spans="18:18" x14ac:dyDescent="0.2">
      <c r="R2866" s="234"/>
    </row>
    <row r="2867" spans="18:18" x14ac:dyDescent="0.2">
      <c r="R2867" s="236"/>
    </row>
    <row r="2868" spans="18:18" x14ac:dyDescent="0.2">
      <c r="R2868" s="236"/>
    </row>
    <row r="2869" spans="18:18" x14ac:dyDescent="0.2">
      <c r="R2869" s="237"/>
    </row>
    <row r="2870" spans="18:18" x14ac:dyDescent="0.2">
      <c r="R2870" s="237"/>
    </row>
    <row r="2875" spans="18:18" x14ac:dyDescent="0.2">
      <c r="R2875" s="97"/>
    </row>
    <row r="2876" spans="18:18" x14ac:dyDescent="0.2">
      <c r="R2876" s="234"/>
    </row>
    <row r="2877" spans="18:18" x14ac:dyDescent="0.2">
      <c r="R2877" s="262"/>
    </row>
    <row r="2878" spans="18:18" x14ac:dyDescent="0.2">
      <c r="R2878" s="234"/>
    </row>
    <row r="2879" spans="18:18" x14ac:dyDescent="0.2">
      <c r="R2879" s="234"/>
    </row>
    <row r="2880" spans="18:18" x14ac:dyDescent="0.2">
      <c r="R2880" s="94"/>
    </row>
    <row r="2895" spans="18:18" x14ac:dyDescent="0.2">
      <c r="R2895" s="235"/>
    </row>
    <row r="2896" spans="18:18" x14ac:dyDescent="0.2">
      <c r="R2896" s="234"/>
    </row>
    <row r="2897" spans="18:18" x14ac:dyDescent="0.2">
      <c r="R2897" s="236"/>
    </row>
    <row r="2898" spans="18:18" x14ac:dyDescent="0.2">
      <c r="R2898" s="236"/>
    </row>
    <row r="2899" spans="18:18" x14ac:dyDescent="0.2">
      <c r="R2899" s="234"/>
    </row>
    <row r="2900" spans="18:18" x14ac:dyDescent="0.2">
      <c r="R2900" s="236"/>
    </row>
    <row r="2901" spans="18:18" x14ac:dyDescent="0.2">
      <c r="R2901" s="236"/>
    </row>
    <row r="2902" spans="18:18" x14ac:dyDescent="0.2">
      <c r="R2902" s="237"/>
    </row>
    <row r="2903" spans="18:18" x14ac:dyDescent="0.2">
      <c r="R2903" s="237"/>
    </row>
    <row r="2908" spans="18:18" x14ac:dyDescent="0.2">
      <c r="R2908" s="97"/>
    </row>
    <row r="2909" spans="18:18" x14ac:dyDescent="0.2">
      <c r="R2909" s="234"/>
    </row>
    <row r="2910" spans="18:18" x14ac:dyDescent="0.2">
      <c r="R2910" s="262"/>
    </row>
    <row r="2911" spans="18:18" x14ac:dyDescent="0.2">
      <c r="R2911" s="234"/>
    </row>
    <row r="2912" spans="18:18" x14ac:dyDescent="0.2">
      <c r="R2912" s="234"/>
    </row>
    <row r="2913" spans="18:18" x14ac:dyDescent="0.2">
      <c r="R2913" s="94"/>
    </row>
    <row r="2928" spans="18:18" x14ac:dyDescent="0.2">
      <c r="R2928" s="235"/>
    </row>
    <row r="2929" spans="18:18" x14ac:dyDescent="0.2">
      <c r="R2929" s="234"/>
    </row>
    <row r="2930" spans="18:18" x14ac:dyDescent="0.2">
      <c r="R2930" s="236"/>
    </row>
    <row r="2931" spans="18:18" x14ac:dyDescent="0.2">
      <c r="R2931" s="236"/>
    </row>
    <row r="2932" spans="18:18" x14ac:dyDescent="0.2">
      <c r="R2932" s="234"/>
    </row>
    <row r="2933" spans="18:18" x14ac:dyDescent="0.2">
      <c r="R2933" s="236"/>
    </row>
    <row r="2934" spans="18:18" x14ac:dyDescent="0.2">
      <c r="R2934" s="236"/>
    </row>
    <row r="2935" spans="18:18" x14ac:dyDescent="0.2">
      <c r="R2935" s="237"/>
    </row>
    <row r="2936" spans="18:18" x14ac:dyDescent="0.2">
      <c r="R2936" s="237"/>
    </row>
    <row r="2941" spans="18:18" x14ac:dyDescent="0.2">
      <c r="R2941" s="97"/>
    </row>
    <row r="2942" spans="18:18" x14ac:dyDescent="0.2">
      <c r="R2942" s="234"/>
    </row>
    <row r="2943" spans="18:18" x14ac:dyDescent="0.2">
      <c r="R2943" s="262"/>
    </row>
    <row r="2944" spans="18:18" x14ac:dyDescent="0.2">
      <c r="R2944" s="234"/>
    </row>
    <row r="2945" spans="18:18" x14ac:dyDescent="0.2">
      <c r="R2945" s="234"/>
    </row>
    <row r="2946" spans="18:18" x14ac:dyDescent="0.2">
      <c r="R2946" s="94"/>
    </row>
    <row r="2961" spans="18:18" x14ac:dyDescent="0.2">
      <c r="R2961" s="235"/>
    </row>
    <row r="2962" spans="18:18" x14ac:dyDescent="0.2">
      <c r="R2962" s="234"/>
    </row>
    <row r="2963" spans="18:18" x14ac:dyDescent="0.2">
      <c r="R2963" s="236"/>
    </row>
    <row r="2964" spans="18:18" x14ac:dyDescent="0.2">
      <c r="R2964" s="236"/>
    </row>
    <row r="2965" spans="18:18" x14ac:dyDescent="0.2">
      <c r="R2965" s="234"/>
    </row>
    <row r="2966" spans="18:18" x14ac:dyDescent="0.2">
      <c r="R2966" s="236"/>
    </row>
    <row r="2967" spans="18:18" x14ac:dyDescent="0.2">
      <c r="R2967" s="236"/>
    </row>
    <row r="2968" spans="18:18" x14ac:dyDescent="0.2">
      <c r="R2968" s="237"/>
    </row>
    <row r="2969" spans="18:18" x14ac:dyDescent="0.2">
      <c r="R2969" s="237"/>
    </row>
    <row r="2974" spans="18:18" x14ac:dyDescent="0.2">
      <c r="R2974" s="97"/>
    </row>
    <row r="2975" spans="18:18" x14ac:dyDescent="0.2">
      <c r="R2975" s="234"/>
    </row>
    <row r="2976" spans="18:18" x14ac:dyDescent="0.2">
      <c r="R2976" s="262"/>
    </row>
    <row r="2977" spans="18:18" x14ac:dyDescent="0.2">
      <c r="R2977" s="234"/>
    </row>
    <row r="2978" spans="18:18" x14ac:dyDescent="0.2">
      <c r="R2978" s="234"/>
    </row>
    <row r="2979" spans="18:18" x14ac:dyDescent="0.2">
      <c r="R2979" s="94"/>
    </row>
    <row r="2994" spans="18:18" x14ac:dyDescent="0.2">
      <c r="R2994" s="235"/>
    </row>
    <row r="2995" spans="18:18" x14ac:dyDescent="0.2">
      <c r="R2995" s="234"/>
    </row>
    <row r="2996" spans="18:18" x14ac:dyDescent="0.2">
      <c r="R2996" s="236"/>
    </row>
    <row r="2997" spans="18:18" x14ac:dyDescent="0.2">
      <c r="R2997" s="236"/>
    </row>
    <row r="2998" spans="18:18" x14ac:dyDescent="0.2">
      <c r="R2998" s="234"/>
    </row>
    <row r="2999" spans="18:18" x14ac:dyDescent="0.2">
      <c r="R2999" s="236"/>
    </row>
    <row r="3000" spans="18:18" x14ac:dyDescent="0.2">
      <c r="R3000" s="236"/>
    </row>
    <row r="3001" spans="18:18" x14ac:dyDescent="0.2">
      <c r="R3001" s="237"/>
    </row>
    <row r="3002" spans="18:18" x14ac:dyDescent="0.2">
      <c r="R3002" s="237"/>
    </row>
    <row r="3007" spans="18:18" x14ac:dyDescent="0.2">
      <c r="R3007" s="97"/>
    </row>
    <row r="3008" spans="18:18" x14ac:dyDescent="0.2">
      <c r="R3008" s="234"/>
    </row>
    <row r="3009" spans="18:18" x14ac:dyDescent="0.2">
      <c r="R3009" s="262"/>
    </row>
    <row r="3010" spans="18:18" x14ac:dyDescent="0.2">
      <c r="R3010" s="234"/>
    </row>
    <row r="3011" spans="18:18" x14ac:dyDescent="0.2">
      <c r="R3011" s="234"/>
    </row>
    <row r="3012" spans="18:18" x14ac:dyDescent="0.2">
      <c r="R3012" s="94"/>
    </row>
    <row r="3027" spans="18:18" x14ac:dyDescent="0.2">
      <c r="R3027" s="235"/>
    </row>
    <row r="3028" spans="18:18" x14ac:dyDescent="0.2">
      <c r="R3028" s="234"/>
    </row>
    <row r="3029" spans="18:18" x14ac:dyDescent="0.2">
      <c r="R3029" s="236"/>
    </row>
    <row r="3030" spans="18:18" x14ac:dyDescent="0.2">
      <c r="R3030" s="236"/>
    </row>
    <row r="3031" spans="18:18" x14ac:dyDescent="0.2">
      <c r="R3031" s="234"/>
    </row>
    <row r="3032" spans="18:18" x14ac:dyDescent="0.2">
      <c r="R3032" s="236"/>
    </row>
    <row r="3033" spans="18:18" x14ac:dyDescent="0.2">
      <c r="R3033" s="236"/>
    </row>
    <row r="3034" spans="18:18" x14ac:dyDescent="0.2">
      <c r="R3034" s="237"/>
    </row>
    <row r="3035" spans="18:18" x14ac:dyDescent="0.2">
      <c r="R3035" s="237"/>
    </row>
    <row r="3040" spans="18:18" x14ac:dyDescent="0.2">
      <c r="R3040" s="97"/>
    </row>
    <row r="3041" spans="18:18" x14ac:dyDescent="0.2">
      <c r="R3041" s="234"/>
    </row>
    <row r="3042" spans="18:18" x14ac:dyDescent="0.2">
      <c r="R3042" s="262"/>
    </row>
    <row r="3043" spans="18:18" x14ac:dyDescent="0.2">
      <c r="R3043" s="234"/>
    </row>
    <row r="3044" spans="18:18" x14ac:dyDescent="0.2">
      <c r="R3044" s="234"/>
    </row>
    <row r="3045" spans="18:18" x14ac:dyDescent="0.2">
      <c r="R3045" s="94"/>
    </row>
    <row r="3060" spans="18:18" x14ac:dyDescent="0.2">
      <c r="R3060" s="235"/>
    </row>
    <row r="3061" spans="18:18" x14ac:dyDescent="0.2">
      <c r="R3061" s="234"/>
    </row>
    <row r="3062" spans="18:18" x14ac:dyDescent="0.2">
      <c r="R3062" s="236"/>
    </row>
    <row r="3063" spans="18:18" x14ac:dyDescent="0.2">
      <c r="R3063" s="236"/>
    </row>
    <row r="3064" spans="18:18" x14ac:dyDescent="0.2">
      <c r="R3064" s="234"/>
    </row>
    <row r="3065" spans="18:18" x14ac:dyDescent="0.2">
      <c r="R3065" s="236"/>
    </row>
    <row r="3066" spans="18:18" x14ac:dyDescent="0.2">
      <c r="R3066" s="236"/>
    </row>
    <row r="3067" spans="18:18" x14ac:dyDescent="0.2">
      <c r="R3067" s="237"/>
    </row>
    <row r="3068" spans="18:18" x14ac:dyDescent="0.2">
      <c r="R3068" s="237"/>
    </row>
    <row r="3073" spans="18:18" x14ac:dyDescent="0.2">
      <c r="R3073" s="97"/>
    </row>
    <row r="3074" spans="18:18" x14ac:dyDescent="0.2">
      <c r="R3074" s="234"/>
    </row>
    <row r="3075" spans="18:18" x14ac:dyDescent="0.2">
      <c r="R3075" s="262"/>
    </row>
    <row r="3076" spans="18:18" x14ac:dyDescent="0.2">
      <c r="R3076" s="234"/>
    </row>
    <row r="3077" spans="18:18" x14ac:dyDescent="0.2">
      <c r="R3077" s="234"/>
    </row>
    <row r="3078" spans="18:18" x14ac:dyDescent="0.2">
      <c r="R3078" s="94"/>
    </row>
    <row r="3093" spans="18:18" x14ac:dyDescent="0.2">
      <c r="R3093" s="235"/>
    </row>
    <row r="3094" spans="18:18" x14ac:dyDescent="0.2">
      <c r="R3094" s="234"/>
    </row>
    <row r="3095" spans="18:18" x14ac:dyDescent="0.2">
      <c r="R3095" s="236"/>
    </row>
    <row r="3096" spans="18:18" x14ac:dyDescent="0.2">
      <c r="R3096" s="236"/>
    </row>
    <row r="3097" spans="18:18" x14ac:dyDescent="0.2">
      <c r="R3097" s="234"/>
    </row>
    <row r="3098" spans="18:18" x14ac:dyDescent="0.2">
      <c r="R3098" s="236"/>
    </row>
    <row r="3099" spans="18:18" x14ac:dyDescent="0.2">
      <c r="R3099" s="236"/>
    </row>
    <row r="3100" spans="18:18" x14ac:dyDescent="0.2">
      <c r="R3100" s="237"/>
    </row>
    <row r="3101" spans="18:18" x14ac:dyDescent="0.2">
      <c r="R3101" s="237"/>
    </row>
    <row r="3106" spans="18:18" x14ac:dyDescent="0.2">
      <c r="R3106" s="97"/>
    </row>
    <row r="3107" spans="18:18" x14ac:dyDescent="0.2">
      <c r="R3107" s="234"/>
    </row>
    <row r="3108" spans="18:18" x14ac:dyDescent="0.2">
      <c r="R3108" s="262"/>
    </row>
    <row r="3109" spans="18:18" x14ac:dyDescent="0.2">
      <c r="R3109" s="234"/>
    </row>
    <row r="3110" spans="18:18" x14ac:dyDescent="0.2">
      <c r="R3110" s="234"/>
    </row>
    <row r="3111" spans="18:18" x14ac:dyDescent="0.2">
      <c r="R3111" s="94"/>
    </row>
    <row r="3126" spans="18:18" x14ac:dyDescent="0.2">
      <c r="R3126" s="235"/>
    </row>
    <row r="3127" spans="18:18" x14ac:dyDescent="0.2">
      <c r="R3127" s="234"/>
    </row>
    <row r="3128" spans="18:18" x14ac:dyDescent="0.2">
      <c r="R3128" s="236"/>
    </row>
    <row r="3129" spans="18:18" x14ac:dyDescent="0.2">
      <c r="R3129" s="236"/>
    </row>
    <row r="3130" spans="18:18" x14ac:dyDescent="0.2">
      <c r="R3130" s="234"/>
    </row>
    <row r="3131" spans="18:18" x14ac:dyDescent="0.2">
      <c r="R3131" s="236"/>
    </row>
    <row r="3132" spans="18:18" x14ac:dyDescent="0.2">
      <c r="R3132" s="236"/>
    </row>
    <row r="3133" spans="18:18" x14ac:dyDescent="0.2">
      <c r="R3133" s="237"/>
    </row>
    <row r="3134" spans="18:18" x14ac:dyDescent="0.2">
      <c r="R3134" s="237"/>
    </row>
    <row r="3139" spans="18:18" x14ac:dyDescent="0.2">
      <c r="R3139" s="97"/>
    </row>
    <row r="3140" spans="18:18" x14ac:dyDescent="0.2">
      <c r="R3140" s="234"/>
    </row>
    <row r="3141" spans="18:18" x14ac:dyDescent="0.2">
      <c r="R3141" s="262"/>
    </row>
    <row r="3142" spans="18:18" x14ac:dyDescent="0.2">
      <c r="R3142" s="234"/>
    </row>
    <row r="3143" spans="18:18" x14ac:dyDescent="0.2">
      <c r="R3143" s="234"/>
    </row>
    <row r="3144" spans="18:18" x14ac:dyDescent="0.2">
      <c r="R3144" s="94"/>
    </row>
    <row r="3159" spans="18:18" x14ac:dyDescent="0.2">
      <c r="R3159" s="235"/>
    </row>
    <row r="3160" spans="18:18" x14ac:dyDescent="0.2">
      <c r="R3160" s="234"/>
    </row>
    <row r="3161" spans="18:18" x14ac:dyDescent="0.2">
      <c r="R3161" s="236"/>
    </row>
    <row r="3162" spans="18:18" x14ac:dyDescent="0.2">
      <c r="R3162" s="236"/>
    </row>
    <row r="3163" spans="18:18" x14ac:dyDescent="0.2">
      <c r="R3163" s="234"/>
    </row>
    <row r="3164" spans="18:18" x14ac:dyDescent="0.2">
      <c r="R3164" s="236"/>
    </row>
    <row r="3165" spans="18:18" x14ac:dyDescent="0.2">
      <c r="R3165" s="236"/>
    </row>
    <row r="3166" spans="18:18" x14ac:dyDescent="0.2">
      <c r="R3166" s="237"/>
    </row>
    <row r="3167" spans="18:18" x14ac:dyDescent="0.2">
      <c r="R3167" s="237"/>
    </row>
    <row r="3172" spans="18:18" x14ac:dyDescent="0.2">
      <c r="R3172" s="97"/>
    </row>
    <row r="3173" spans="18:18" x14ac:dyDescent="0.2">
      <c r="R3173" s="234"/>
    </row>
    <row r="3174" spans="18:18" x14ac:dyDescent="0.2">
      <c r="R3174" s="262"/>
    </row>
    <row r="3175" spans="18:18" x14ac:dyDescent="0.2">
      <c r="R3175" s="234"/>
    </row>
    <row r="3176" spans="18:18" x14ac:dyDescent="0.2">
      <c r="R3176" s="234"/>
    </row>
    <row r="3177" spans="18:18" x14ac:dyDescent="0.2">
      <c r="R3177" s="94"/>
    </row>
    <row r="3192" spans="18:18" x14ac:dyDescent="0.2">
      <c r="R3192" s="235"/>
    </row>
    <row r="3193" spans="18:18" x14ac:dyDescent="0.2">
      <c r="R3193" s="234"/>
    </row>
    <row r="3194" spans="18:18" x14ac:dyDescent="0.2">
      <c r="R3194" s="236"/>
    </row>
    <row r="3195" spans="18:18" x14ac:dyDescent="0.2">
      <c r="R3195" s="236"/>
    </row>
    <row r="3196" spans="18:18" x14ac:dyDescent="0.2">
      <c r="R3196" s="234"/>
    </row>
    <row r="3197" spans="18:18" x14ac:dyDescent="0.2">
      <c r="R3197" s="236"/>
    </row>
    <row r="3198" spans="18:18" x14ac:dyDescent="0.2">
      <c r="R3198" s="236"/>
    </row>
    <row r="3199" spans="18:18" x14ac:dyDescent="0.2">
      <c r="R3199" s="237"/>
    </row>
    <row r="3200" spans="18:18" x14ac:dyDescent="0.2">
      <c r="R3200" s="237"/>
    </row>
    <row r="3205" spans="18:18" x14ac:dyDescent="0.2">
      <c r="R3205" s="97"/>
    </row>
    <row r="3206" spans="18:18" x14ac:dyDescent="0.2">
      <c r="R3206" s="234"/>
    </row>
    <row r="3207" spans="18:18" x14ac:dyDescent="0.2">
      <c r="R3207" s="262"/>
    </row>
    <row r="3208" spans="18:18" x14ac:dyDescent="0.2">
      <c r="R3208" s="234"/>
    </row>
    <row r="3209" spans="18:18" x14ac:dyDescent="0.2">
      <c r="R3209" s="234"/>
    </row>
    <row r="3210" spans="18:18" x14ac:dyDescent="0.2">
      <c r="R3210" s="94"/>
    </row>
    <row r="3225" spans="18:18" x14ac:dyDescent="0.2">
      <c r="R3225" s="235"/>
    </row>
    <row r="3226" spans="18:18" x14ac:dyDescent="0.2">
      <c r="R3226" s="234"/>
    </row>
    <row r="3227" spans="18:18" x14ac:dyDescent="0.2">
      <c r="R3227" s="236"/>
    </row>
    <row r="3228" spans="18:18" x14ac:dyDescent="0.2">
      <c r="R3228" s="236"/>
    </row>
    <row r="3229" spans="18:18" x14ac:dyDescent="0.2">
      <c r="R3229" s="234"/>
    </row>
    <row r="3230" spans="18:18" x14ac:dyDescent="0.2">
      <c r="R3230" s="236"/>
    </row>
    <row r="3231" spans="18:18" x14ac:dyDescent="0.2">
      <c r="R3231" s="236"/>
    </row>
    <row r="3232" spans="18:18" x14ac:dyDescent="0.2">
      <c r="R3232" s="237"/>
    </row>
    <row r="3233" spans="18:18" x14ac:dyDescent="0.2">
      <c r="R3233" s="237"/>
    </row>
    <row r="3238" spans="18:18" x14ac:dyDescent="0.2">
      <c r="R3238" s="97"/>
    </row>
    <row r="3239" spans="18:18" x14ac:dyDescent="0.2">
      <c r="R3239" s="234"/>
    </row>
    <row r="3240" spans="18:18" x14ac:dyDescent="0.2">
      <c r="R3240" s="262"/>
    </row>
    <row r="3241" spans="18:18" x14ac:dyDescent="0.2">
      <c r="R3241" s="234"/>
    </row>
    <row r="3242" spans="18:18" x14ac:dyDescent="0.2">
      <c r="R3242" s="234"/>
    </row>
    <row r="3243" spans="18:18" x14ac:dyDescent="0.2">
      <c r="R3243" s="94"/>
    </row>
    <row r="3258" spans="18:18" x14ac:dyDescent="0.2">
      <c r="R3258" s="235"/>
    </row>
    <row r="3259" spans="18:18" x14ac:dyDescent="0.2">
      <c r="R3259" s="234"/>
    </row>
    <row r="3260" spans="18:18" x14ac:dyDescent="0.2">
      <c r="R3260" s="236"/>
    </row>
    <row r="3261" spans="18:18" x14ac:dyDescent="0.2">
      <c r="R3261" s="236"/>
    </row>
    <row r="3262" spans="18:18" x14ac:dyDescent="0.2">
      <c r="R3262" s="234"/>
    </row>
    <row r="3263" spans="18:18" x14ac:dyDescent="0.2">
      <c r="R3263" s="236"/>
    </row>
    <row r="3264" spans="18:18" x14ac:dyDescent="0.2">
      <c r="R3264" s="236"/>
    </row>
    <row r="3265" spans="18:18" x14ac:dyDescent="0.2">
      <c r="R3265" s="237"/>
    </row>
    <row r="3266" spans="18:18" x14ac:dyDescent="0.2">
      <c r="R3266" s="237"/>
    </row>
    <row r="3271" spans="18:18" x14ac:dyDescent="0.2">
      <c r="R3271" s="97"/>
    </row>
    <row r="3272" spans="18:18" x14ac:dyDescent="0.2">
      <c r="R3272" s="234"/>
    </row>
    <row r="3273" spans="18:18" x14ac:dyDescent="0.2">
      <c r="R3273" s="262"/>
    </row>
    <row r="3274" spans="18:18" x14ac:dyDescent="0.2">
      <c r="R3274" s="234"/>
    </row>
    <row r="3275" spans="18:18" x14ac:dyDescent="0.2">
      <c r="R3275" s="234"/>
    </row>
    <row r="3276" spans="18:18" x14ac:dyDescent="0.2">
      <c r="R3276" s="94"/>
    </row>
    <row r="3291" spans="18:18" x14ac:dyDescent="0.2">
      <c r="R3291" s="235"/>
    </row>
    <row r="3292" spans="18:18" x14ac:dyDescent="0.2">
      <c r="R3292" s="234"/>
    </row>
    <row r="3293" spans="18:18" x14ac:dyDescent="0.2">
      <c r="R3293" s="236"/>
    </row>
    <row r="3294" spans="18:18" x14ac:dyDescent="0.2">
      <c r="R3294" s="236"/>
    </row>
    <row r="3295" spans="18:18" x14ac:dyDescent="0.2">
      <c r="R3295" s="234"/>
    </row>
    <row r="3296" spans="18:18" x14ac:dyDescent="0.2">
      <c r="R3296" s="236"/>
    </row>
    <row r="3297" spans="18:18" x14ac:dyDescent="0.2">
      <c r="R3297" s="236"/>
    </row>
    <row r="3298" spans="18:18" x14ac:dyDescent="0.2">
      <c r="R3298" s="237"/>
    </row>
    <row r="3299" spans="18:18" x14ac:dyDescent="0.2">
      <c r="R3299" s="237"/>
    </row>
    <row r="3304" spans="18:18" x14ac:dyDescent="0.2">
      <c r="R3304" s="97"/>
    </row>
    <row r="3305" spans="18:18" x14ac:dyDescent="0.2">
      <c r="R3305" s="234"/>
    </row>
    <row r="3306" spans="18:18" x14ac:dyDescent="0.2">
      <c r="R3306" s="262"/>
    </row>
    <row r="3307" spans="18:18" x14ac:dyDescent="0.2">
      <c r="R3307" s="234"/>
    </row>
    <row r="3308" spans="18:18" x14ac:dyDescent="0.2">
      <c r="R3308" s="234"/>
    </row>
    <row r="3309" spans="18:18" x14ac:dyDescent="0.2">
      <c r="R3309" s="94"/>
    </row>
    <row r="3324" spans="18:18" x14ac:dyDescent="0.2">
      <c r="R3324" s="235"/>
    </row>
    <row r="3325" spans="18:18" x14ac:dyDescent="0.2">
      <c r="R3325" s="234"/>
    </row>
    <row r="3326" spans="18:18" x14ac:dyDescent="0.2">
      <c r="R3326" s="236"/>
    </row>
    <row r="3327" spans="18:18" x14ac:dyDescent="0.2">
      <c r="R3327" s="236"/>
    </row>
    <row r="3328" spans="18:18" x14ac:dyDescent="0.2">
      <c r="R3328" s="234"/>
    </row>
    <row r="3329" spans="18:18" x14ac:dyDescent="0.2">
      <c r="R3329" s="236"/>
    </row>
    <row r="3330" spans="18:18" x14ac:dyDescent="0.2">
      <c r="R3330" s="236"/>
    </row>
    <row r="3331" spans="18:18" x14ac:dyDescent="0.2">
      <c r="R3331" s="237"/>
    </row>
    <row r="3332" spans="18:18" x14ac:dyDescent="0.2">
      <c r="R3332" s="237"/>
    </row>
    <row r="3337" spans="18:18" x14ac:dyDescent="0.2">
      <c r="R3337" s="97"/>
    </row>
    <row r="3338" spans="18:18" x14ac:dyDescent="0.2">
      <c r="R3338" s="234"/>
    </row>
    <row r="3339" spans="18:18" x14ac:dyDescent="0.2">
      <c r="R3339" s="262"/>
    </row>
    <row r="3340" spans="18:18" x14ac:dyDescent="0.2">
      <c r="R3340" s="234"/>
    </row>
    <row r="3341" spans="18:18" x14ac:dyDescent="0.2">
      <c r="R3341" s="234"/>
    </row>
    <row r="3342" spans="18:18" x14ac:dyDescent="0.2">
      <c r="R3342" s="94"/>
    </row>
    <row r="3357" spans="18:18" x14ac:dyDescent="0.2">
      <c r="R3357" s="235"/>
    </row>
    <row r="3358" spans="18:18" x14ac:dyDescent="0.2">
      <c r="R3358" s="234"/>
    </row>
    <row r="3359" spans="18:18" x14ac:dyDescent="0.2">
      <c r="R3359" s="236"/>
    </row>
    <row r="3360" spans="18:18" x14ac:dyDescent="0.2">
      <c r="R3360" s="236"/>
    </row>
    <row r="3361" spans="18:18" x14ac:dyDescent="0.2">
      <c r="R3361" s="234"/>
    </row>
    <row r="3362" spans="18:18" x14ac:dyDescent="0.2">
      <c r="R3362" s="236"/>
    </row>
    <row r="3363" spans="18:18" x14ac:dyDescent="0.2">
      <c r="R3363" s="236"/>
    </row>
    <row r="3364" spans="18:18" x14ac:dyDescent="0.2">
      <c r="R3364" s="237"/>
    </row>
    <row r="3365" spans="18:18" x14ac:dyDescent="0.2">
      <c r="R3365" s="237"/>
    </row>
    <row r="3370" spans="18:18" x14ac:dyDescent="0.2">
      <c r="R3370" s="97"/>
    </row>
    <row r="3371" spans="18:18" x14ac:dyDescent="0.2">
      <c r="R3371" s="234"/>
    </row>
    <row r="3372" spans="18:18" x14ac:dyDescent="0.2">
      <c r="R3372" s="262"/>
    </row>
    <row r="3373" spans="18:18" x14ac:dyDescent="0.2">
      <c r="R3373" s="234"/>
    </row>
    <row r="3374" spans="18:18" x14ac:dyDescent="0.2">
      <c r="R3374" s="234"/>
    </row>
    <row r="3375" spans="18:18" x14ac:dyDescent="0.2">
      <c r="R3375" s="94"/>
    </row>
    <row r="3390" spans="18:18" x14ac:dyDescent="0.2">
      <c r="R3390" s="235"/>
    </row>
    <row r="3391" spans="18:18" x14ac:dyDescent="0.2">
      <c r="R3391" s="234"/>
    </row>
    <row r="3392" spans="18:18" x14ac:dyDescent="0.2">
      <c r="R3392" s="236"/>
    </row>
    <row r="3393" spans="18:18" x14ac:dyDescent="0.2">
      <c r="R3393" s="236"/>
    </row>
    <row r="3394" spans="18:18" x14ac:dyDescent="0.2">
      <c r="R3394" s="234"/>
    </row>
    <row r="3395" spans="18:18" x14ac:dyDescent="0.2">
      <c r="R3395" s="236"/>
    </row>
    <row r="3396" spans="18:18" x14ac:dyDescent="0.2">
      <c r="R3396" s="236"/>
    </row>
    <row r="3397" spans="18:18" x14ac:dyDescent="0.2">
      <c r="R3397" s="237"/>
    </row>
    <row r="3398" spans="18:18" x14ac:dyDescent="0.2">
      <c r="R3398" s="237"/>
    </row>
    <row r="3403" spans="18:18" x14ac:dyDescent="0.2">
      <c r="R3403" s="97"/>
    </row>
    <row r="3404" spans="18:18" x14ac:dyDescent="0.2">
      <c r="R3404" s="234"/>
    </row>
    <row r="3405" spans="18:18" x14ac:dyDescent="0.2">
      <c r="R3405" s="262"/>
    </row>
    <row r="3406" spans="18:18" x14ac:dyDescent="0.2">
      <c r="R3406" s="234"/>
    </row>
    <row r="3407" spans="18:18" x14ac:dyDescent="0.2">
      <c r="R3407" s="234"/>
    </row>
    <row r="3408" spans="18:18" x14ac:dyDescent="0.2">
      <c r="R3408" s="94"/>
    </row>
    <row r="3423" spans="18:18" x14ac:dyDescent="0.2">
      <c r="R3423" s="235"/>
    </row>
    <row r="3424" spans="18:18" x14ac:dyDescent="0.2">
      <c r="R3424" s="234"/>
    </row>
    <row r="3425" spans="18:18" x14ac:dyDescent="0.2">
      <c r="R3425" s="236"/>
    </row>
    <row r="3426" spans="18:18" x14ac:dyDescent="0.2">
      <c r="R3426" s="236"/>
    </row>
    <row r="3427" spans="18:18" x14ac:dyDescent="0.2">
      <c r="R3427" s="234"/>
    </row>
    <row r="3428" spans="18:18" x14ac:dyDescent="0.2">
      <c r="R3428" s="236"/>
    </row>
    <row r="3429" spans="18:18" x14ac:dyDescent="0.2">
      <c r="R3429" s="236"/>
    </row>
    <row r="3430" spans="18:18" x14ac:dyDescent="0.2">
      <c r="R3430" s="237"/>
    </row>
    <row r="3431" spans="18:18" x14ac:dyDescent="0.2">
      <c r="R3431" s="237"/>
    </row>
    <row r="3436" spans="18:18" x14ac:dyDescent="0.2">
      <c r="R3436" s="97"/>
    </row>
    <row r="3437" spans="18:18" x14ac:dyDescent="0.2">
      <c r="R3437" s="234"/>
    </row>
    <row r="3438" spans="18:18" x14ac:dyDescent="0.2">
      <c r="R3438" s="262"/>
    </row>
    <row r="3439" spans="18:18" x14ac:dyDescent="0.2">
      <c r="R3439" s="234"/>
    </row>
    <row r="3440" spans="18:18" x14ac:dyDescent="0.2">
      <c r="R3440" s="234"/>
    </row>
    <row r="3441" spans="18:18" x14ac:dyDescent="0.2">
      <c r="R3441" s="94"/>
    </row>
    <row r="3456" spans="18:18" x14ac:dyDescent="0.2">
      <c r="R3456" s="235"/>
    </row>
    <row r="3457" spans="18:18" x14ac:dyDescent="0.2">
      <c r="R3457" s="234"/>
    </row>
    <row r="3458" spans="18:18" x14ac:dyDescent="0.2">
      <c r="R3458" s="236"/>
    </row>
    <row r="3459" spans="18:18" x14ac:dyDescent="0.2">
      <c r="R3459" s="236"/>
    </row>
    <row r="3460" spans="18:18" x14ac:dyDescent="0.2">
      <c r="R3460" s="234"/>
    </row>
    <row r="3461" spans="18:18" x14ac:dyDescent="0.2">
      <c r="R3461" s="236"/>
    </row>
    <row r="3462" spans="18:18" x14ac:dyDescent="0.2">
      <c r="R3462" s="236"/>
    </row>
    <row r="3463" spans="18:18" x14ac:dyDescent="0.2">
      <c r="R3463" s="237"/>
    </row>
    <row r="3464" spans="18:18" x14ac:dyDescent="0.2">
      <c r="R3464" s="237"/>
    </row>
    <row r="3469" spans="18:18" x14ac:dyDescent="0.2">
      <c r="R3469" s="97"/>
    </row>
    <row r="3470" spans="18:18" x14ac:dyDescent="0.2">
      <c r="R3470" s="234"/>
    </row>
    <row r="3471" spans="18:18" x14ac:dyDescent="0.2">
      <c r="R3471" s="262"/>
    </row>
    <row r="3472" spans="18:18" x14ac:dyDescent="0.2">
      <c r="R3472" s="234"/>
    </row>
    <row r="3473" spans="18:18" x14ac:dyDescent="0.2">
      <c r="R3473" s="234"/>
    </row>
    <row r="3474" spans="18:18" x14ac:dyDescent="0.2">
      <c r="R3474" s="94"/>
    </row>
    <row r="3489" spans="18:18" x14ac:dyDescent="0.2">
      <c r="R3489" s="235"/>
    </row>
    <row r="3490" spans="18:18" x14ac:dyDescent="0.2">
      <c r="R3490" s="234"/>
    </row>
    <row r="3491" spans="18:18" x14ac:dyDescent="0.2">
      <c r="R3491" s="236"/>
    </row>
    <row r="3492" spans="18:18" x14ac:dyDescent="0.2">
      <c r="R3492" s="236"/>
    </row>
    <row r="3493" spans="18:18" x14ac:dyDescent="0.2">
      <c r="R3493" s="234"/>
    </row>
    <row r="3494" spans="18:18" x14ac:dyDescent="0.2">
      <c r="R3494" s="236"/>
    </row>
    <row r="3495" spans="18:18" x14ac:dyDescent="0.2">
      <c r="R3495" s="236"/>
    </row>
    <row r="3496" spans="18:18" x14ac:dyDescent="0.2">
      <c r="R3496" s="237"/>
    </row>
    <row r="3497" spans="18:18" x14ac:dyDescent="0.2">
      <c r="R3497" s="237"/>
    </row>
    <row r="3502" spans="18:18" x14ac:dyDescent="0.2">
      <c r="R3502" s="97"/>
    </row>
    <row r="3503" spans="18:18" x14ac:dyDescent="0.2">
      <c r="R3503" s="234"/>
    </row>
    <row r="3504" spans="18:18" x14ac:dyDescent="0.2">
      <c r="R3504" s="262"/>
    </row>
    <row r="3505" spans="18:18" x14ac:dyDescent="0.2">
      <c r="R3505" s="234"/>
    </row>
    <row r="3506" spans="18:18" x14ac:dyDescent="0.2">
      <c r="R3506" s="234"/>
    </row>
    <row r="3507" spans="18:18" x14ac:dyDescent="0.2">
      <c r="R3507" s="94"/>
    </row>
    <row r="3522" spans="18:18" x14ac:dyDescent="0.2">
      <c r="R3522" s="235"/>
    </row>
    <row r="3523" spans="18:18" x14ac:dyDescent="0.2">
      <c r="R3523" s="234"/>
    </row>
    <row r="3524" spans="18:18" x14ac:dyDescent="0.2">
      <c r="R3524" s="236"/>
    </row>
    <row r="3525" spans="18:18" x14ac:dyDescent="0.2">
      <c r="R3525" s="236"/>
    </row>
    <row r="3526" spans="18:18" x14ac:dyDescent="0.2">
      <c r="R3526" s="234"/>
    </row>
    <row r="3527" spans="18:18" x14ac:dyDescent="0.2">
      <c r="R3527" s="236"/>
    </row>
    <row r="3528" spans="18:18" x14ac:dyDescent="0.2">
      <c r="R3528" s="236"/>
    </row>
    <row r="3529" spans="18:18" x14ac:dyDescent="0.2">
      <c r="R3529" s="237"/>
    </row>
    <row r="3530" spans="18:18" x14ac:dyDescent="0.2">
      <c r="R3530" s="237"/>
    </row>
    <row r="3535" spans="18:18" x14ac:dyDescent="0.2">
      <c r="R3535" s="97"/>
    </row>
    <row r="3536" spans="18:18" x14ac:dyDescent="0.2">
      <c r="R3536" s="234"/>
    </row>
    <row r="3537" spans="18:18" x14ac:dyDescent="0.2">
      <c r="R3537" s="262"/>
    </row>
    <row r="3538" spans="18:18" x14ac:dyDescent="0.2">
      <c r="R3538" s="234"/>
    </row>
    <row r="3539" spans="18:18" x14ac:dyDescent="0.2">
      <c r="R3539" s="234"/>
    </row>
    <row r="3540" spans="18:18" x14ac:dyDescent="0.2">
      <c r="R3540" s="94"/>
    </row>
    <row r="3555" spans="18:18" x14ac:dyDescent="0.2">
      <c r="R3555" s="235"/>
    </row>
    <row r="3556" spans="18:18" x14ac:dyDescent="0.2">
      <c r="R3556" s="234"/>
    </row>
    <row r="3557" spans="18:18" x14ac:dyDescent="0.2">
      <c r="R3557" s="236"/>
    </row>
    <row r="3558" spans="18:18" x14ac:dyDescent="0.2">
      <c r="R3558" s="236"/>
    </row>
    <row r="3559" spans="18:18" x14ac:dyDescent="0.2">
      <c r="R3559" s="234"/>
    </row>
    <row r="3560" spans="18:18" x14ac:dyDescent="0.2">
      <c r="R3560" s="236"/>
    </row>
    <row r="3561" spans="18:18" x14ac:dyDescent="0.2">
      <c r="R3561" s="236"/>
    </row>
    <row r="3562" spans="18:18" x14ac:dyDescent="0.2">
      <c r="R3562" s="237"/>
    </row>
    <row r="3563" spans="18:18" x14ac:dyDescent="0.2">
      <c r="R3563" s="237"/>
    </row>
    <row r="3568" spans="18:18" x14ac:dyDescent="0.2">
      <c r="R3568" s="97"/>
    </row>
    <row r="3569" spans="18:18" x14ac:dyDescent="0.2">
      <c r="R3569" s="234"/>
    </row>
    <row r="3570" spans="18:18" x14ac:dyDescent="0.2">
      <c r="R3570" s="262"/>
    </row>
    <row r="3571" spans="18:18" x14ac:dyDescent="0.2">
      <c r="R3571" s="234"/>
    </row>
    <row r="3572" spans="18:18" x14ac:dyDescent="0.2">
      <c r="R3572" s="234"/>
    </row>
    <row r="3573" spans="18:18" x14ac:dyDescent="0.2">
      <c r="R3573" s="94"/>
    </row>
    <row r="3588" spans="18:18" x14ac:dyDescent="0.2">
      <c r="R3588" s="235"/>
    </row>
    <row r="3589" spans="18:18" x14ac:dyDescent="0.2">
      <c r="R3589" s="234"/>
    </row>
    <row r="3590" spans="18:18" x14ac:dyDescent="0.2">
      <c r="R3590" s="236"/>
    </row>
    <row r="3591" spans="18:18" x14ac:dyDescent="0.2">
      <c r="R3591" s="236"/>
    </row>
    <row r="3592" spans="18:18" x14ac:dyDescent="0.2">
      <c r="R3592" s="234"/>
    </row>
    <row r="3593" spans="18:18" x14ac:dyDescent="0.2">
      <c r="R3593" s="236"/>
    </row>
    <row r="3594" spans="18:18" x14ac:dyDescent="0.2">
      <c r="R3594" s="236"/>
    </row>
    <row r="3595" spans="18:18" x14ac:dyDescent="0.2">
      <c r="R3595" s="237"/>
    </row>
    <row r="3596" spans="18:18" x14ac:dyDescent="0.2">
      <c r="R3596" s="237"/>
    </row>
    <row r="3601" spans="18:18" x14ac:dyDescent="0.2">
      <c r="R3601" s="97"/>
    </row>
    <row r="3602" spans="18:18" x14ac:dyDescent="0.2">
      <c r="R3602" s="234"/>
    </row>
    <row r="3603" spans="18:18" x14ac:dyDescent="0.2">
      <c r="R3603" s="262"/>
    </row>
    <row r="3604" spans="18:18" x14ac:dyDescent="0.2">
      <c r="R3604" s="234"/>
    </row>
    <row r="3605" spans="18:18" x14ac:dyDescent="0.2">
      <c r="R3605" s="234"/>
    </row>
    <row r="3606" spans="18:18" x14ac:dyDescent="0.2">
      <c r="R3606" s="94"/>
    </row>
    <row r="3621" spans="18:18" x14ac:dyDescent="0.2">
      <c r="R3621" s="235"/>
    </row>
    <row r="3622" spans="18:18" x14ac:dyDescent="0.2">
      <c r="R3622" s="234"/>
    </row>
    <row r="3623" spans="18:18" x14ac:dyDescent="0.2">
      <c r="R3623" s="236"/>
    </row>
    <row r="3624" spans="18:18" x14ac:dyDescent="0.2">
      <c r="R3624" s="236"/>
    </row>
    <row r="3625" spans="18:18" x14ac:dyDescent="0.2">
      <c r="R3625" s="234"/>
    </row>
    <row r="3626" spans="18:18" x14ac:dyDescent="0.2">
      <c r="R3626" s="236"/>
    </row>
    <row r="3627" spans="18:18" x14ac:dyDescent="0.2">
      <c r="R3627" s="236"/>
    </row>
    <row r="3628" spans="18:18" x14ac:dyDescent="0.2">
      <c r="R3628" s="237"/>
    </row>
    <row r="3629" spans="18:18" x14ac:dyDescent="0.2">
      <c r="R3629" s="237"/>
    </row>
    <row r="3634" spans="18:18" x14ac:dyDescent="0.2">
      <c r="R3634" s="97"/>
    </row>
    <row r="3635" spans="18:18" x14ac:dyDescent="0.2">
      <c r="R3635" s="234"/>
    </row>
    <row r="3636" spans="18:18" x14ac:dyDescent="0.2">
      <c r="R3636" s="262"/>
    </row>
    <row r="3637" spans="18:18" x14ac:dyDescent="0.2">
      <c r="R3637" s="234"/>
    </row>
    <row r="3638" spans="18:18" x14ac:dyDescent="0.2">
      <c r="R3638" s="234"/>
    </row>
    <row r="3639" spans="18:18" x14ac:dyDescent="0.2">
      <c r="R3639" s="94"/>
    </row>
    <row r="3654" spans="18:18" x14ac:dyDescent="0.2">
      <c r="R3654" s="235"/>
    </row>
    <row r="3655" spans="18:18" x14ac:dyDescent="0.2">
      <c r="R3655" s="234"/>
    </row>
    <row r="3656" spans="18:18" x14ac:dyDescent="0.2">
      <c r="R3656" s="236"/>
    </row>
    <row r="3657" spans="18:18" x14ac:dyDescent="0.2">
      <c r="R3657" s="236"/>
    </row>
    <row r="3658" spans="18:18" x14ac:dyDescent="0.2">
      <c r="R3658" s="234"/>
    </row>
    <row r="3659" spans="18:18" x14ac:dyDescent="0.2">
      <c r="R3659" s="236"/>
    </row>
    <row r="3660" spans="18:18" x14ac:dyDescent="0.2">
      <c r="R3660" s="236"/>
    </row>
    <row r="3661" spans="18:18" x14ac:dyDescent="0.2">
      <c r="R3661" s="237"/>
    </row>
    <row r="3662" spans="18:18" x14ac:dyDescent="0.2">
      <c r="R3662" s="237"/>
    </row>
    <row r="3667" spans="18:18" x14ac:dyDescent="0.2">
      <c r="R3667" s="97"/>
    </row>
    <row r="3668" spans="18:18" x14ac:dyDescent="0.2">
      <c r="R3668" s="234"/>
    </row>
    <row r="3669" spans="18:18" x14ac:dyDescent="0.2">
      <c r="R3669" s="262"/>
    </row>
    <row r="3670" spans="18:18" x14ac:dyDescent="0.2">
      <c r="R3670" s="234"/>
    </row>
    <row r="3671" spans="18:18" x14ac:dyDescent="0.2">
      <c r="R3671" s="234"/>
    </row>
    <row r="3672" spans="18:18" x14ac:dyDescent="0.2">
      <c r="R3672" s="94"/>
    </row>
    <row r="3687" spans="18:18" x14ac:dyDescent="0.2">
      <c r="R3687" s="235"/>
    </row>
    <row r="3688" spans="18:18" x14ac:dyDescent="0.2">
      <c r="R3688" s="234"/>
    </row>
    <row r="3689" spans="18:18" x14ac:dyDescent="0.2">
      <c r="R3689" s="236"/>
    </row>
    <row r="3690" spans="18:18" x14ac:dyDescent="0.2">
      <c r="R3690" s="236"/>
    </row>
    <row r="3691" spans="18:18" x14ac:dyDescent="0.2">
      <c r="R3691" s="234"/>
    </row>
    <row r="3692" spans="18:18" x14ac:dyDescent="0.2">
      <c r="R3692" s="236"/>
    </row>
    <row r="3693" spans="18:18" x14ac:dyDescent="0.2">
      <c r="R3693" s="236"/>
    </row>
    <row r="3694" spans="18:18" x14ac:dyDescent="0.2">
      <c r="R3694" s="237"/>
    </row>
    <row r="3695" spans="18:18" x14ac:dyDescent="0.2">
      <c r="R3695" s="237"/>
    </row>
    <row r="3700" spans="18:18" x14ac:dyDescent="0.2">
      <c r="R3700" s="97"/>
    </row>
    <row r="3701" spans="18:18" x14ac:dyDescent="0.2">
      <c r="R3701" s="234"/>
    </row>
    <row r="3702" spans="18:18" x14ac:dyDescent="0.2">
      <c r="R3702" s="262"/>
    </row>
    <row r="3703" spans="18:18" x14ac:dyDescent="0.2">
      <c r="R3703" s="234"/>
    </row>
    <row r="3704" spans="18:18" x14ac:dyDescent="0.2">
      <c r="R3704" s="234"/>
    </row>
    <row r="3705" spans="18:18" x14ac:dyDescent="0.2">
      <c r="R3705" s="94"/>
    </row>
    <row r="3720" spans="18:18" x14ac:dyDescent="0.2">
      <c r="R3720" s="235"/>
    </row>
    <row r="3721" spans="18:18" x14ac:dyDescent="0.2">
      <c r="R3721" s="234"/>
    </row>
    <row r="3722" spans="18:18" x14ac:dyDescent="0.2">
      <c r="R3722" s="236"/>
    </row>
    <row r="3723" spans="18:18" x14ac:dyDescent="0.2">
      <c r="R3723" s="236"/>
    </row>
    <row r="3724" spans="18:18" x14ac:dyDescent="0.2">
      <c r="R3724" s="234"/>
    </row>
    <row r="3725" spans="18:18" x14ac:dyDescent="0.2">
      <c r="R3725" s="236"/>
    </row>
    <row r="3726" spans="18:18" x14ac:dyDescent="0.2">
      <c r="R3726" s="236"/>
    </row>
    <row r="3727" spans="18:18" x14ac:dyDescent="0.2">
      <c r="R3727" s="237"/>
    </row>
    <row r="3728" spans="18:18" x14ac:dyDescent="0.2">
      <c r="R3728" s="237"/>
    </row>
    <row r="3733" spans="18:18" x14ac:dyDescent="0.2">
      <c r="R3733" s="97"/>
    </row>
    <row r="3734" spans="18:18" x14ac:dyDescent="0.2">
      <c r="R3734" s="234"/>
    </row>
    <row r="3735" spans="18:18" x14ac:dyDescent="0.2">
      <c r="R3735" s="262"/>
    </row>
    <row r="3736" spans="18:18" x14ac:dyDescent="0.2">
      <c r="R3736" s="234"/>
    </row>
    <row r="3737" spans="18:18" x14ac:dyDescent="0.2">
      <c r="R3737" s="234"/>
    </row>
    <row r="3738" spans="18:18" x14ac:dyDescent="0.2">
      <c r="R3738" s="94"/>
    </row>
    <row r="3753" spans="18:18" x14ac:dyDescent="0.2">
      <c r="R3753" s="235"/>
    </row>
    <row r="3754" spans="18:18" x14ac:dyDescent="0.2">
      <c r="R3754" s="234"/>
    </row>
    <row r="3755" spans="18:18" x14ac:dyDescent="0.2">
      <c r="R3755" s="236"/>
    </row>
    <row r="3756" spans="18:18" x14ac:dyDescent="0.2">
      <c r="R3756" s="236"/>
    </row>
    <row r="3757" spans="18:18" x14ac:dyDescent="0.2">
      <c r="R3757" s="234"/>
    </row>
    <row r="3758" spans="18:18" x14ac:dyDescent="0.2">
      <c r="R3758" s="236"/>
    </row>
    <row r="3759" spans="18:18" x14ac:dyDescent="0.2">
      <c r="R3759" s="236"/>
    </row>
    <row r="3760" spans="18:18" x14ac:dyDescent="0.2">
      <c r="R3760" s="237"/>
    </row>
    <row r="3761" spans="18:18" x14ac:dyDescent="0.2">
      <c r="R3761" s="237"/>
    </row>
    <row r="3766" spans="18:18" x14ac:dyDescent="0.2">
      <c r="R3766" s="97"/>
    </row>
    <row r="3767" spans="18:18" x14ac:dyDescent="0.2">
      <c r="R3767" s="234"/>
    </row>
    <row r="3768" spans="18:18" x14ac:dyDescent="0.2">
      <c r="R3768" s="262"/>
    </row>
    <row r="3769" spans="18:18" x14ac:dyDescent="0.2">
      <c r="R3769" s="234"/>
    </row>
    <row r="3770" spans="18:18" x14ac:dyDescent="0.2">
      <c r="R3770" s="234"/>
    </row>
    <row r="3771" spans="18:18" x14ac:dyDescent="0.2">
      <c r="R3771" s="94"/>
    </row>
    <row r="3786" spans="18:18" x14ac:dyDescent="0.2">
      <c r="R3786" s="235"/>
    </row>
    <row r="3787" spans="18:18" x14ac:dyDescent="0.2">
      <c r="R3787" s="234"/>
    </row>
    <row r="3788" spans="18:18" x14ac:dyDescent="0.2">
      <c r="R3788" s="236"/>
    </row>
    <row r="3789" spans="18:18" x14ac:dyDescent="0.2">
      <c r="R3789" s="236"/>
    </row>
    <row r="3790" spans="18:18" x14ac:dyDescent="0.2">
      <c r="R3790" s="234"/>
    </row>
    <row r="3791" spans="18:18" x14ac:dyDescent="0.2">
      <c r="R3791" s="236"/>
    </row>
    <row r="3792" spans="18:18" x14ac:dyDescent="0.2">
      <c r="R3792" s="236"/>
    </row>
    <row r="3793" spans="18:18" x14ac:dyDescent="0.2">
      <c r="R3793" s="237"/>
    </row>
    <row r="3794" spans="18:18" x14ac:dyDescent="0.2">
      <c r="R3794" s="237"/>
    </row>
    <row r="3799" spans="18:18" x14ac:dyDescent="0.2">
      <c r="R3799" s="97"/>
    </row>
    <row r="3800" spans="18:18" x14ac:dyDescent="0.2">
      <c r="R3800" s="234"/>
    </row>
    <row r="3801" spans="18:18" x14ac:dyDescent="0.2">
      <c r="R3801" s="262"/>
    </row>
    <row r="3802" spans="18:18" x14ac:dyDescent="0.2">
      <c r="R3802" s="234"/>
    </row>
    <row r="3803" spans="18:18" x14ac:dyDescent="0.2">
      <c r="R3803" s="234"/>
    </row>
    <row r="3804" spans="18:18" x14ac:dyDescent="0.2">
      <c r="R3804" s="94"/>
    </row>
    <row r="3819" spans="18:18" x14ac:dyDescent="0.2">
      <c r="R3819" s="235"/>
    </row>
    <row r="3820" spans="18:18" x14ac:dyDescent="0.2">
      <c r="R3820" s="234"/>
    </row>
    <row r="3821" spans="18:18" x14ac:dyDescent="0.2">
      <c r="R3821" s="236"/>
    </row>
    <row r="3822" spans="18:18" x14ac:dyDescent="0.2">
      <c r="R3822" s="236"/>
    </row>
    <row r="3823" spans="18:18" x14ac:dyDescent="0.2">
      <c r="R3823" s="234"/>
    </row>
    <row r="3824" spans="18:18" x14ac:dyDescent="0.2">
      <c r="R3824" s="236"/>
    </row>
    <row r="3825" spans="18:18" x14ac:dyDescent="0.2">
      <c r="R3825" s="236"/>
    </row>
    <row r="3826" spans="18:18" x14ac:dyDescent="0.2">
      <c r="R3826" s="237"/>
    </row>
    <row r="3827" spans="18:18" x14ac:dyDescent="0.2">
      <c r="R3827" s="237"/>
    </row>
    <row r="3832" spans="18:18" x14ac:dyDescent="0.2">
      <c r="R3832" s="97"/>
    </row>
    <row r="3833" spans="18:18" x14ac:dyDescent="0.2">
      <c r="R3833" s="234"/>
    </row>
    <row r="3834" spans="18:18" x14ac:dyDescent="0.2">
      <c r="R3834" s="262"/>
    </row>
    <row r="3835" spans="18:18" x14ac:dyDescent="0.2">
      <c r="R3835" s="234"/>
    </row>
    <row r="3836" spans="18:18" x14ac:dyDescent="0.2">
      <c r="R3836" s="234"/>
    </row>
    <row r="3837" spans="18:18" x14ac:dyDescent="0.2">
      <c r="R3837" s="94"/>
    </row>
    <row r="3852" spans="18:18" x14ac:dyDescent="0.2">
      <c r="R3852" s="235"/>
    </row>
    <row r="3853" spans="18:18" x14ac:dyDescent="0.2">
      <c r="R3853" s="234"/>
    </row>
    <row r="3854" spans="18:18" x14ac:dyDescent="0.2">
      <c r="R3854" s="236"/>
    </row>
    <row r="3855" spans="18:18" x14ac:dyDescent="0.2">
      <c r="R3855" s="236"/>
    </row>
    <row r="3856" spans="18:18" x14ac:dyDescent="0.2">
      <c r="R3856" s="234"/>
    </row>
    <row r="3857" spans="18:18" x14ac:dyDescent="0.2">
      <c r="R3857" s="236"/>
    </row>
    <row r="3858" spans="18:18" x14ac:dyDescent="0.2">
      <c r="R3858" s="236"/>
    </row>
    <row r="3859" spans="18:18" x14ac:dyDescent="0.2">
      <c r="R3859" s="237"/>
    </row>
    <row r="3860" spans="18:18" x14ac:dyDescent="0.2">
      <c r="R3860" s="237"/>
    </row>
    <row r="3865" spans="18:18" x14ac:dyDescent="0.2">
      <c r="R3865" s="97"/>
    </row>
    <row r="3866" spans="18:18" x14ac:dyDescent="0.2">
      <c r="R3866" s="234"/>
    </row>
    <row r="3867" spans="18:18" x14ac:dyDescent="0.2">
      <c r="R3867" s="262"/>
    </row>
    <row r="3868" spans="18:18" x14ac:dyDescent="0.2">
      <c r="R3868" s="234"/>
    </row>
    <row r="3869" spans="18:18" x14ac:dyDescent="0.2">
      <c r="R3869" s="234"/>
    </row>
    <row r="3870" spans="18:18" x14ac:dyDescent="0.2">
      <c r="R3870" s="94"/>
    </row>
    <row r="3885" spans="18:18" x14ac:dyDescent="0.2">
      <c r="R3885" s="235"/>
    </row>
    <row r="3886" spans="18:18" x14ac:dyDescent="0.2">
      <c r="R3886" s="234"/>
    </row>
    <row r="3887" spans="18:18" x14ac:dyDescent="0.2">
      <c r="R3887" s="236"/>
    </row>
    <row r="3888" spans="18:18" x14ac:dyDescent="0.2">
      <c r="R3888" s="236"/>
    </row>
    <row r="3889" spans="18:18" x14ac:dyDescent="0.2">
      <c r="R3889" s="234"/>
    </row>
    <row r="3890" spans="18:18" x14ac:dyDescent="0.2">
      <c r="R3890" s="236"/>
    </row>
    <row r="3891" spans="18:18" x14ac:dyDescent="0.2">
      <c r="R3891" s="236"/>
    </row>
    <row r="3892" spans="18:18" x14ac:dyDescent="0.2">
      <c r="R3892" s="237"/>
    </row>
    <row r="3893" spans="18:18" x14ac:dyDescent="0.2">
      <c r="R3893" s="237"/>
    </row>
    <row r="3898" spans="18:18" x14ac:dyDescent="0.2">
      <c r="R3898" s="97"/>
    </row>
    <row r="3899" spans="18:18" x14ac:dyDescent="0.2">
      <c r="R3899" s="234"/>
    </row>
    <row r="3900" spans="18:18" x14ac:dyDescent="0.2">
      <c r="R3900" s="262"/>
    </row>
    <row r="3901" spans="18:18" x14ac:dyDescent="0.2">
      <c r="R3901" s="234"/>
    </row>
    <row r="3902" spans="18:18" x14ac:dyDescent="0.2">
      <c r="R3902" s="234"/>
    </row>
    <row r="3903" spans="18:18" x14ac:dyDescent="0.2">
      <c r="R3903" s="94"/>
    </row>
    <row r="3918" spans="18:18" x14ac:dyDescent="0.2">
      <c r="R3918" s="235"/>
    </row>
    <row r="3919" spans="18:18" x14ac:dyDescent="0.2">
      <c r="R3919" s="234"/>
    </row>
    <row r="3920" spans="18:18" x14ac:dyDescent="0.2">
      <c r="R3920" s="236"/>
    </row>
    <row r="3921" spans="18:18" x14ac:dyDescent="0.2">
      <c r="R3921" s="236"/>
    </row>
    <row r="3922" spans="18:18" x14ac:dyDescent="0.2">
      <c r="R3922" s="234"/>
    </row>
    <row r="3923" spans="18:18" x14ac:dyDescent="0.2">
      <c r="R3923" s="236"/>
    </row>
    <row r="3924" spans="18:18" x14ac:dyDescent="0.2">
      <c r="R3924" s="236"/>
    </row>
    <row r="3925" spans="18:18" x14ac:dyDescent="0.2">
      <c r="R3925" s="237"/>
    </row>
    <row r="3926" spans="18:18" x14ac:dyDescent="0.2">
      <c r="R3926" s="237"/>
    </row>
    <row r="3931" spans="18:18" x14ac:dyDescent="0.2">
      <c r="R3931" s="97"/>
    </row>
    <row r="3932" spans="18:18" x14ac:dyDescent="0.2">
      <c r="R3932" s="234"/>
    </row>
    <row r="3933" spans="18:18" x14ac:dyDescent="0.2">
      <c r="R3933" s="262"/>
    </row>
    <row r="3934" spans="18:18" x14ac:dyDescent="0.2">
      <c r="R3934" s="234"/>
    </row>
    <row r="3935" spans="18:18" x14ac:dyDescent="0.2">
      <c r="R3935" s="234"/>
    </row>
    <row r="3936" spans="18:18" x14ac:dyDescent="0.2">
      <c r="R3936" s="94"/>
    </row>
    <row r="3951" spans="18:18" x14ac:dyDescent="0.2">
      <c r="R3951" s="235"/>
    </row>
    <row r="3952" spans="18:18" x14ac:dyDescent="0.2">
      <c r="R3952" s="234"/>
    </row>
    <row r="3953" spans="18:18" x14ac:dyDescent="0.2">
      <c r="R3953" s="236"/>
    </row>
    <row r="3954" spans="18:18" x14ac:dyDescent="0.2">
      <c r="R3954" s="236"/>
    </row>
    <row r="3955" spans="18:18" x14ac:dyDescent="0.2">
      <c r="R3955" s="234"/>
    </row>
    <row r="3956" spans="18:18" x14ac:dyDescent="0.2">
      <c r="R3956" s="236"/>
    </row>
    <row r="3957" spans="18:18" x14ac:dyDescent="0.2">
      <c r="R3957" s="236"/>
    </row>
    <row r="3958" spans="18:18" x14ac:dyDescent="0.2">
      <c r="R3958" s="237"/>
    </row>
    <row r="3959" spans="18:18" x14ac:dyDescent="0.2">
      <c r="R3959" s="237"/>
    </row>
    <row r="3964" spans="18:18" x14ac:dyDescent="0.2">
      <c r="R3964" s="97"/>
    </row>
    <row r="3965" spans="18:18" x14ac:dyDescent="0.2">
      <c r="R3965" s="234"/>
    </row>
    <row r="3966" spans="18:18" x14ac:dyDescent="0.2">
      <c r="R3966" s="262"/>
    </row>
    <row r="3967" spans="18:18" x14ac:dyDescent="0.2">
      <c r="R3967" s="234"/>
    </row>
    <row r="3968" spans="18:18" x14ac:dyDescent="0.2">
      <c r="R3968" s="234"/>
    </row>
    <row r="3969" spans="18:18" x14ac:dyDescent="0.2">
      <c r="R3969" s="94"/>
    </row>
    <row r="3984" spans="18:18" x14ac:dyDescent="0.2">
      <c r="R3984" s="235"/>
    </row>
    <row r="3985" spans="18:18" x14ac:dyDescent="0.2">
      <c r="R3985" s="234"/>
    </row>
    <row r="3986" spans="18:18" x14ac:dyDescent="0.2">
      <c r="R3986" s="236"/>
    </row>
    <row r="3987" spans="18:18" x14ac:dyDescent="0.2">
      <c r="R3987" s="236"/>
    </row>
    <row r="3988" spans="18:18" x14ac:dyDescent="0.2">
      <c r="R3988" s="234"/>
    </row>
    <row r="3989" spans="18:18" x14ac:dyDescent="0.2">
      <c r="R3989" s="236"/>
    </row>
    <row r="3990" spans="18:18" x14ac:dyDescent="0.2">
      <c r="R3990" s="236"/>
    </row>
    <row r="3991" spans="18:18" x14ac:dyDescent="0.2">
      <c r="R3991" s="237"/>
    </row>
    <row r="3992" spans="18:18" x14ac:dyDescent="0.2">
      <c r="R3992" s="237"/>
    </row>
    <row r="3997" spans="18:18" x14ac:dyDescent="0.2">
      <c r="R3997" s="97"/>
    </row>
    <row r="3998" spans="18:18" x14ac:dyDescent="0.2">
      <c r="R3998" s="234"/>
    </row>
    <row r="3999" spans="18:18" x14ac:dyDescent="0.2">
      <c r="R3999" s="262"/>
    </row>
    <row r="4000" spans="18:18" x14ac:dyDescent="0.2">
      <c r="R4000" s="234"/>
    </row>
    <row r="4001" spans="18:18" x14ac:dyDescent="0.2">
      <c r="R4001" s="234"/>
    </row>
    <row r="4002" spans="18:18" x14ac:dyDescent="0.2">
      <c r="R4002" s="94"/>
    </row>
    <row r="4017" spans="18:18" x14ac:dyDescent="0.2">
      <c r="R4017" s="235"/>
    </row>
    <row r="4018" spans="18:18" x14ac:dyDescent="0.2">
      <c r="R4018" s="234"/>
    </row>
    <row r="4019" spans="18:18" x14ac:dyDescent="0.2">
      <c r="R4019" s="236"/>
    </row>
    <row r="4020" spans="18:18" x14ac:dyDescent="0.2">
      <c r="R4020" s="236"/>
    </row>
    <row r="4021" spans="18:18" x14ac:dyDescent="0.2">
      <c r="R4021" s="234"/>
    </row>
    <row r="4022" spans="18:18" x14ac:dyDescent="0.2">
      <c r="R4022" s="236"/>
    </row>
    <row r="4023" spans="18:18" x14ac:dyDescent="0.2">
      <c r="R4023" s="236"/>
    </row>
    <row r="4024" spans="18:18" x14ac:dyDescent="0.2">
      <c r="R4024" s="237"/>
    </row>
    <row r="4025" spans="18:18" x14ac:dyDescent="0.2">
      <c r="R4025" s="237"/>
    </row>
    <row r="4030" spans="18:18" x14ac:dyDescent="0.2">
      <c r="R4030" s="97"/>
    </row>
    <row r="4031" spans="18:18" x14ac:dyDescent="0.2">
      <c r="R4031" s="234"/>
    </row>
    <row r="4032" spans="18:18" x14ac:dyDescent="0.2">
      <c r="R4032" s="262"/>
    </row>
    <row r="4033" spans="18:18" x14ac:dyDescent="0.2">
      <c r="R4033" s="234"/>
    </row>
    <row r="4034" spans="18:18" x14ac:dyDescent="0.2">
      <c r="R4034" s="234"/>
    </row>
    <row r="4035" spans="18:18" x14ac:dyDescent="0.2">
      <c r="R4035" s="94"/>
    </row>
    <row r="4050" spans="18:18" x14ac:dyDescent="0.2">
      <c r="R4050" s="235"/>
    </row>
    <row r="4051" spans="18:18" x14ac:dyDescent="0.2">
      <c r="R4051" s="234"/>
    </row>
    <row r="4052" spans="18:18" x14ac:dyDescent="0.2">
      <c r="R4052" s="236"/>
    </row>
    <row r="4053" spans="18:18" x14ac:dyDescent="0.2">
      <c r="R4053" s="236"/>
    </row>
    <row r="4054" spans="18:18" x14ac:dyDescent="0.2">
      <c r="R4054" s="234"/>
    </row>
    <row r="4055" spans="18:18" x14ac:dyDescent="0.2">
      <c r="R4055" s="236"/>
    </row>
    <row r="4056" spans="18:18" x14ac:dyDescent="0.2">
      <c r="R4056" s="236"/>
    </row>
    <row r="4057" spans="18:18" x14ac:dyDescent="0.2">
      <c r="R4057" s="237"/>
    </row>
    <row r="4058" spans="18:18" x14ac:dyDescent="0.2">
      <c r="R4058" s="237"/>
    </row>
    <row r="4063" spans="18:18" x14ac:dyDescent="0.2">
      <c r="R4063" s="97"/>
    </row>
    <row r="4064" spans="18:18" x14ac:dyDescent="0.2">
      <c r="R4064" s="234"/>
    </row>
    <row r="4065" spans="18:18" x14ac:dyDescent="0.2">
      <c r="R4065" s="262"/>
    </row>
    <row r="4066" spans="18:18" x14ac:dyDescent="0.2">
      <c r="R4066" s="234"/>
    </row>
    <row r="4067" spans="18:18" x14ac:dyDescent="0.2">
      <c r="R4067" s="234"/>
    </row>
    <row r="4068" spans="18:18" x14ac:dyDescent="0.2">
      <c r="R4068" s="94"/>
    </row>
    <row r="4083" spans="18:18" x14ac:dyDescent="0.2">
      <c r="R4083" s="235"/>
    </row>
    <row r="4084" spans="18:18" x14ac:dyDescent="0.2">
      <c r="R4084" s="234"/>
    </row>
    <row r="4085" spans="18:18" x14ac:dyDescent="0.2">
      <c r="R4085" s="236"/>
    </row>
    <row r="4086" spans="18:18" x14ac:dyDescent="0.2">
      <c r="R4086" s="236"/>
    </row>
    <row r="4087" spans="18:18" x14ac:dyDescent="0.2">
      <c r="R4087" s="234"/>
    </row>
    <row r="4088" spans="18:18" x14ac:dyDescent="0.2">
      <c r="R4088" s="236"/>
    </row>
    <row r="4089" spans="18:18" x14ac:dyDescent="0.2">
      <c r="R4089" s="236"/>
    </row>
    <row r="4090" spans="18:18" x14ac:dyDescent="0.2">
      <c r="R4090" s="237"/>
    </row>
    <row r="4091" spans="18:18" x14ac:dyDescent="0.2">
      <c r="R4091" s="237"/>
    </row>
    <row r="4096" spans="18:18" x14ac:dyDescent="0.2">
      <c r="R4096" s="97"/>
    </row>
    <row r="4097" spans="18:18" x14ac:dyDescent="0.2">
      <c r="R4097" s="234"/>
    </row>
    <row r="4098" spans="18:18" x14ac:dyDescent="0.2">
      <c r="R4098" s="262"/>
    </row>
    <row r="4099" spans="18:18" x14ac:dyDescent="0.2">
      <c r="R4099" s="234"/>
    </row>
    <row r="4100" spans="18:18" x14ac:dyDescent="0.2">
      <c r="R4100" s="234"/>
    </row>
    <row r="4101" spans="18:18" x14ac:dyDescent="0.2">
      <c r="R4101" s="94"/>
    </row>
    <row r="4116" spans="18:18" x14ac:dyDescent="0.2">
      <c r="R4116" s="235"/>
    </row>
    <row r="4117" spans="18:18" x14ac:dyDescent="0.2">
      <c r="R4117" s="234"/>
    </row>
    <row r="4118" spans="18:18" x14ac:dyDescent="0.2">
      <c r="R4118" s="236"/>
    </row>
    <row r="4119" spans="18:18" x14ac:dyDescent="0.2">
      <c r="R4119" s="236"/>
    </row>
    <row r="4120" spans="18:18" x14ac:dyDescent="0.2">
      <c r="R4120" s="234"/>
    </row>
    <row r="4121" spans="18:18" x14ac:dyDescent="0.2">
      <c r="R4121" s="236"/>
    </row>
    <row r="4122" spans="18:18" x14ac:dyDescent="0.2">
      <c r="R4122" s="236"/>
    </row>
    <row r="4123" spans="18:18" x14ac:dyDescent="0.2">
      <c r="R4123" s="237"/>
    </row>
    <row r="4124" spans="18:18" x14ac:dyDescent="0.2">
      <c r="R4124" s="237"/>
    </row>
    <row r="4129" spans="18:18" x14ac:dyDescent="0.2">
      <c r="R4129" s="97"/>
    </row>
    <row r="4130" spans="18:18" x14ac:dyDescent="0.2">
      <c r="R4130" s="234"/>
    </row>
    <row r="4131" spans="18:18" x14ac:dyDescent="0.2">
      <c r="R4131" s="262"/>
    </row>
    <row r="4132" spans="18:18" x14ac:dyDescent="0.2">
      <c r="R4132" s="234"/>
    </row>
    <row r="4133" spans="18:18" x14ac:dyDescent="0.2">
      <c r="R4133" s="234"/>
    </row>
    <row r="4134" spans="18:18" x14ac:dyDescent="0.2">
      <c r="R4134" s="94"/>
    </row>
    <row r="4149" spans="18:18" x14ac:dyDescent="0.2">
      <c r="R4149" s="235"/>
    </row>
    <row r="4150" spans="18:18" x14ac:dyDescent="0.2">
      <c r="R4150" s="234"/>
    </row>
    <row r="4151" spans="18:18" x14ac:dyDescent="0.2">
      <c r="R4151" s="236"/>
    </row>
    <row r="4152" spans="18:18" x14ac:dyDescent="0.2">
      <c r="R4152" s="236"/>
    </row>
    <row r="4153" spans="18:18" x14ac:dyDescent="0.2">
      <c r="R4153" s="234"/>
    </row>
    <row r="4154" spans="18:18" x14ac:dyDescent="0.2">
      <c r="R4154" s="236"/>
    </row>
    <row r="4155" spans="18:18" x14ac:dyDescent="0.2">
      <c r="R4155" s="236"/>
    </row>
    <row r="4156" spans="18:18" x14ac:dyDescent="0.2">
      <c r="R4156" s="237"/>
    </row>
    <row r="4157" spans="18:18" x14ac:dyDescent="0.2">
      <c r="R4157" s="237"/>
    </row>
    <row r="4162" spans="18:18" x14ac:dyDescent="0.2">
      <c r="R4162" s="97"/>
    </row>
    <row r="4163" spans="18:18" x14ac:dyDescent="0.2">
      <c r="R4163" s="234"/>
    </row>
    <row r="4164" spans="18:18" x14ac:dyDescent="0.2">
      <c r="R4164" s="262"/>
    </row>
    <row r="4165" spans="18:18" x14ac:dyDescent="0.2">
      <c r="R4165" s="234"/>
    </row>
    <row r="4166" spans="18:18" x14ac:dyDescent="0.2">
      <c r="R4166" s="234"/>
    </row>
    <row r="4167" spans="18:18" x14ac:dyDescent="0.2">
      <c r="R4167" s="94"/>
    </row>
    <row r="4182" spans="18:18" x14ac:dyDescent="0.2">
      <c r="R4182" s="235"/>
    </row>
    <row r="4183" spans="18:18" x14ac:dyDescent="0.2">
      <c r="R4183" s="234"/>
    </row>
    <row r="4184" spans="18:18" x14ac:dyDescent="0.2">
      <c r="R4184" s="236"/>
    </row>
    <row r="4185" spans="18:18" x14ac:dyDescent="0.2">
      <c r="R4185" s="236"/>
    </row>
    <row r="4186" spans="18:18" x14ac:dyDescent="0.2">
      <c r="R4186" s="234"/>
    </row>
    <row r="4187" spans="18:18" x14ac:dyDescent="0.2">
      <c r="R4187" s="236"/>
    </row>
    <row r="4188" spans="18:18" x14ac:dyDescent="0.2">
      <c r="R4188" s="236"/>
    </row>
    <row r="4189" spans="18:18" x14ac:dyDescent="0.2">
      <c r="R4189" s="237"/>
    </row>
    <row r="4190" spans="18:18" x14ac:dyDescent="0.2">
      <c r="R4190" s="237"/>
    </row>
    <row r="4195" spans="18:18" x14ac:dyDescent="0.2">
      <c r="R4195" s="97"/>
    </row>
    <row r="4196" spans="18:18" x14ac:dyDescent="0.2">
      <c r="R4196" s="234"/>
    </row>
    <row r="4197" spans="18:18" x14ac:dyDescent="0.2">
      <c r="R4197" s="262"/>
    </row>
    <row r="4198" spans="18:18" x14ac:dyDescent="0.2">
      <c r="R4198" s="234"/>
    </row>
    <row r="4199" spans="18:18" x14ac:dyDescent="0.2">
      <c r="R4199" s="234"/>
    </row>
    <row r="4200" spans="18:18" x14ac:dyDescent="0.2">
      <c r="R4200" s="94"/>
    </row>
    <row r="4215" spans="18:18" x14ac:dyDescent="0.2">
      <c r="R4215" s="235"/>
    </row>
    <row r="4216" spans="18:18" x14ac:dyDescent="0.2">
      <c r="R4216" s="234"/>
    </row>
    <row r="4217" spans="18:18" x14ac:dyDescent="0.2">
      <c r="R4217" s="236"/>
    </row>
    <row r="4218" spans="18:18" x14ac:dyDescent="0.2">
      <c r="R4218" s="236"/>
    </row>
    <row r="4219" spans="18:18" x14ac:dyDescent="0.2">
      <c r="R4219" s="234"/>
    </row>
    <row r="4220" spans="18:18" x14ac:dyDescent="0.2">
      <c r="R4220" s="236"/>
    </row>
    <row r="4221" spans="18:18" x14ac:dyDescent="0.2">
      <c r="R4221" s="236"/>
    </row>
    <row r="4222" spans="18:18" x14ac:dyDescent="0.2">
      <c r="R4222" s="237"/>
    </row>
    <row r="4223" spans="18:18" x14ac:dyDescent="0.2">
      <c r="R4223" s="237"/>
    </row>
    <row r="4228" spans="18:18" x14ac:dyDescent="0.2">
      <c r="R4228" s="97"/>
    </row>
    <row r="4229" spans="18:18" x14ac:dyDescent="0.2">
      <c r="R4229" s="234"/>
    </row>
    <row r="4230" spans="18:18" x14ac:dyDescent="0.2">
      <c r="R4230" s="262"/>
    </row>
    <row r="4231" spans="18:18" x14ac:dyDescent="0.2">
      <c r="R4231" s="234"/>
    </row>
    <row r="4232" spans="18:18" x14ac:dyDescent="0.2">
      <c r="R4232" s="234"/>
    </row>
    <row r="4233" spans="18:18" x14ac:dyDescent="0.2">
      <c r="R4233" s="94"/>
    </row>
    <row r="4248" spans="18:18" x14ac:dyDescent="0.2">
      <c r="R4248" s="235"/>
    </row>
    <row r="4249" spans="18:18" x14ac:dyDescent="0.2">
      <c r="R4249" s="234"/>
    </row>
    <row r="4250" spans="18:18" x14ac:dyDescent="0.2">
      <c r="R4250" s="236"/>
    </row>
    <row r="4251" spans="18:18" x14ac:dyDescent="0.2">
      <c r="R4251" s="236"/>
    </row>
    <row r="4252" spans="18:18" x14ac:dyDescent="0.2">
      <c r="R4252" s="234"/>
    </row>
    <row r="4253" spans="18:18" x14ac:dyDescent="0.2">
      <c r="R4253" s="236"/>
    </row>
    <row r="4254" spans="18:18" x14ac:dyDescent="0.2">
      <c r="R4254" s="236"/>
    </row>
    <row r="4255" spans="18:18" x14ac:dyDescent="0.2">
      <c r="R4255" s="237"/>
    </row>
    <row r="4256" spans="18:18" x14ac:dyDescent="0.2">
      <c r="R4256" s="237"/>
    </row>
    <row r="4261" spans="18:18" x14ac:dyDescent="0.2">
      <c r="R4261" s="97"/>
    </row>
    <row r="4262" spans="18:18" x14ac:dyDescent="0.2">
      <c r="R4262" s="234"/>
    </row>
    <row r="4263" spans="18:18" x14ac:dyDescent="0.2">
      <c r="R4263" s="262"/>
    </row>
    <row r="4264" spans="18:18" x14ac:dyDescent="0.2">
      <c r="R4264" s="234"/>
    </row>
    <row r="4265" spans="18:18" x14ac:dyDescent="0.2">
      <c r="R4265" s="234"/>
    </row>
    <row r="4266" spans="18:18" x14ac:dyDescent="0.2">
      <c r="R4266" s="94"/>
    </row>
    <row r="4281" spans="18:18" x14ac:dyDescent="0.2">
      <c r="R4281" s="235"/>
    </row>
    <row r="4282" spans="18:18" x14ac:dyDescent="0.2">
      <c r="R4282" s="234"/>
    </row>
    <row r="4283" spans="18:18" x14ac:dyDescent="0.2">
      <c r="R4283" s="236"/>
    </row>
    <row r="4284" spans="18:18" x14ac:dyDescent="0.2">
      <c r="R4284" s="236"/>
    </row>
    <row r="4285" spans="18:18" x14ac:dyDescent="0.2">
      <c r="R4285" s="234"/>
    </row>
    <row r="4286" spans="18:18" x14ac:dyDescent="0.2">
      <c r="R4286" s="236"/>
    </row>
    <row r="4287" spans="18:18" x14ac:dyDescent="0.2">
      <c r="R4287" s="236"/>
    </row>
    <row r="4288" spans="18:18" x14ac:dyDescent="0.2">
      <c r="R4288" s="237"/>
    </row>
    <row r="4289" spans="18:18" x14ac:dyDescent="0.2">
      <c r="R4289" s="237"/>
    </row>
    <row r="4294" spans="18:18" x14ac:dyDescent="0.2">
      <c r="R4294" s="97"/>
    </row>
    <row r="4295" spans="18:18" x14ac:dyDescent="0.2">
      <c r="R4295" s="234"/>
    </row>
    <row r="4296" spans="18:18" x14ac:dyDescent="0.2">
      <c r="R4296" s="262"/>
    </row>
    <row r="4297" spans="18:18" x14ac:dyDescent="0.2">
      <c r="R4297" s="234"/>
    </row>
    <row r="4298" spans="18:18" x14ac:dyDescent="0.2">
      <c r="R4298" s="234"/>
    </row>
    <row r="4299" spans="18:18" x14ac:dyDescent="0.2">
      <c r="R4299" s="94"/>
    </row>
    <row r="4314" spans="18:18" x14ac:dyDescent="0.2">
      <c r="R4314" s="235"/>
    </row>
    <row r="4315" spans="18:18" x14ac:dyDescent="0.2">
      <c r="R4315" s="234"/>
    </row>
    <row r="4316" spans="18:18" x14ac:dyDescent="0.2">
      <c r="R4316" s="236"/>
    </row>
    <row r="4317" spans="18:18" x14ac:dyDescent="0.2">
      <c r="R4317" s="236"/>
    </row>
    <row r="4318" spans="18:18" x14ac:dyDescent="0.2">
      <c r="R4318" s="234"/>
    </row>
    <row r="4319" spans="18:18" x14ac:dyDescent="0.2">
      <c r="R4319" s="236"/>
    </row>
    <row r="4320" spans="18:18" x14ac:dyDescent="0.2">
      <c r="R4320" s="236"/>
    </row>
    <row r="4321" spans="18:18" x14ac:dyDescent="0.2">
      <c r="R4321" s="237"/>
    </row>
    <row r="4322" spans="18:18" x14ac:dyDescent="0.2">
      <c r="R4322" s="237"/>
    </row>
    <row r="4327" spans="18:18" x14ac:dyDescent="0.2">
      <c r="R4327" s="97"/>
    </row>
    <row r="4328" spans="18:18" x14ac:dyDescent="0.2">
      <c r="R4328" s="234"/>
    </row>
    <row r="4329" spans="18:18" x14ac:dyDescent="0.2">
      <c r="R4329" s="262"/>
    </row>
    <row r="4330" spans="18:18" x14ac:dyDescent="0.2">
      <c r="R4330" s="234"/>
    </row>
    <row r="4331" spans="18:18" x14ac:dyDescent="0.2">
      <c r="R4331" s="234"/>
    </row>
    <row r="4332" spans="18:18" x14ac:dyDescent="0.2">
      <c r="R4332" s="94"/>
    </row>
    <row r="4347" spans="18:18" x14ac:dyDescent="0.2">
      <c r="R4347" s="235"/>
    </row>
    <row r="4348" spans="18:18" x14ac:dyDescent="0.2">
      <c r="R4348" s="234"/>
    </row>
    <row r="4349" spans="18:18" x14ac:dyDescent="0.2">
      <c r="R4349" s="236"/>
    </row>
    <row r="4350" spans="18:18" x14ac:dyDescent="0.2">
      <c r="R4350" s="236"/>
    </row>
    <row r="4351" spans="18:18" x14ac:dyDescent="0.2">
      <c r="R4351" s="234"/>
    </row>
    <row r="4352" spans="18:18" x14ac:dyDescent="0.2">
      <c r="R4352" s="236"/>
    </row>
    <row r="4353" spans="18:18" x14ac:dyDescent="0.2">
      <c r="R4353" s="236"/>
    </row>
    <row r="4354" spans="18:18" x14ac:dyDescent="0.2">
      <c r="R4354" s="237"/>
    </row>
    <row r="4355" spans="18:18" x14ac:dyDescent="0.2">
      <c r="R4355" s="237"/>
    </row>
    <row r="4360" spans="18:18" x14ac:dyDescent="0.2">
      <c r="R4360" s="97"/>
    </row>
    <row r="4361" spans="18:18" x14ac:dyDescent="0.2">
      <c r="R4361" s="234"/>
    </row>
    <row r="4362" spans="18:18" x14ac:dyDescent="0.2">
      <c r="R4362" s="262"/>
    </row>
    <row r="4363" spans="18:18" x14ac:dyDescent="0.2">
      <c r="R4363" s="234"/>
    </row>
    <row r="4364" spans="18:18" x14ac:dyDescent="0.2">
      <c r="R4364" s="234"/>
    </row>
    <row r="4365" spans="18:18" x14ac:dyDescent="0.2">
      <c r="R4365" s="94"/>
    </row>
    <row r="4380" spans="18:18" x14ac:dyDescent="0.2">
      <c r="R4380" s="235"/>
    </row>
    <row r="4381" spans="18:18" x14ac:dyDescent="0.2">
      <c r="R4381" s="234"/>
    </row>
    <row r="4382" spans="18:18" x14ac:dyDescent="0.2">
      <c r="R4382" s="236"/>
    </row>
    <row r="4383" spans="18:18" x14ac:dyDescent="0.2">
      <c r="R4383" s="236"/>
    </row>
    <row r="4384" spans="18:18" x14ac:dyDescent="0.2">
      <c r="R4384" s="234"/>
    </row>
    <row r="4385" spans="18:18" x14ac:dyDescent="0.2">
      <c r="R4385" s="236"/>
    </row>
    <row r="4386" spans="18:18" x14ac:dyDescent="0.2">
      <c r="R4386" s="236"/>
    </row>
    <row r="4387" spans="18:18" x14ac:dyDescent="0.2">
      <c r="R4387" s="237"/>
    </row>
    <row r="4388" spans="18:18" x14ac:dyDescent="0.2">
      <c r="R4388" s="237"/>
    </row>
    <row r="4393" spans="18:18" x14ac:dyDescent="0.2">
      <c r="R4393" s="97"/>
    </row>
    <row r="4394" spans="18:18" x14ac:dyDescent="0.2">
      <c r="R4394" s="234"/>
    </row>
    <row r="4395" spans="18:18" x14ac:dyDescent="0.2">
      <c r="R4395" s="262"/>
    </row>
    <row r="4396" spans="18:18" x14ac:dyDescent="0.2">
      <c r="R4396" s="234"/>
    </row>
    <row r="4397" spans="18:18" x14ac:dyDescent="0.2">
      <c r="R4397" s="234"/>
    </row>
    <row r="4398" spans="18:18" x14ac:dyDescent="0.2">
      <c r="R4398" s="94"/>
    </row>
    <row r="4413" spans="18:18" x14ac:dyDescent="0.2">
      <c r="R4413" s="235"/>
    </row>
    <row r="4414" spans="18:18" x14ac:dyDescent="0.2">
      <c r="R4414" s="234"/>
    </row>
    <row r="4415" spans="18:18" x14ac:dyDescent="0.2">
      <c r="R4415" s="236"/>
    </row>
    <row r="4416" spans="18:18" x14ac:dyDescent="0.2">
      <c r="R4416" s="236"/>
    </row>
    <row r="4417" spans="18:18" x14ac:dyDescent="0.2">
      <c r="R4417" s="234"/>
    </row>
    <row r="4418" spans="18:18" x14ac:dyDescent="0.2">
      <c r="R4418" s="236"/>
    </row>
    <row r="4419" spans="18:18" x14ac:dyDescent="0.2">
      <c r="R4419" s="236"/>
    </row>
    <row r="4420" spans="18:18" x14ac:dyDescent="0.2">
      <c r="R4420" s="237"/>
    </row>
    <row r="4421" spans="18:18" x14ac:dyDescent="0.2">
      <c r="R4421" s="237"/>
    </row>
    <row r="4426" spans="18:18" x14ac:dyDescent="0.2">
      <c r="R4426" s="97"/>
    </row>
    <row r="4427" spans="18:18" x14ac:dyDescent="0.2">
      <c r="R4427" s="234"/>
    </row>
    <row r="4428" spans="18:18" x14ac:dyDescent="0.2">
      <c r="R4428" s="262"/>
    </row>
    <row r="4429" spans="18:18" x14ac:dyDescent="0.2">
      <c r="R4429" s="234"/>
    </row>
    <row r="4430" spans="18:18" x14ac:dyDescent="0.2">
      <c r="R4430" s="234"/>
    </row>
    <row r="4431" spans="18:18" x14ac:dyDescent="0.2">
      <c r="R4431" s="94"/>
    </row>
    <row r="4446" spans="18:18" x14ac:dyDescent="0.2">
      <c r="R4446" s="235"/>
    </row>
    <row r="4447" spans="18:18" x14ac:dyDescent="0.2">
      <c r="R4447" s="234"/>
    </row>
    <row r="4448" spans="18:18" x14ac:dyDescent="0.2">
      <c r="R4448" s="236"/>
    </row>
    <row r="4449" spans="18:18" x14ac:dyDescent="0.2">
      <c r="R4449" s="236"/>
    </row>
    <row r="4450" spans="18:18" x14ac:dyDescent="0.2">
      <c r="R4450" s="234"/>
    </row>
    <row r="4451" spans="18:18" x14ac:dyDescent="0.2">
      <c r="R4451" s="236"/>
    </row>
    <row r="4452" spans="18:18" x14ac:dyDescent="0.2">
      <c r="R4452" s="236"/>
    </row>
    <row r="4453" spans="18:18" x14ac:dyDescent="0.2">
      <c r="R4453" s="237"/>
    </row>
    <row r="4454" spans="18:18" x14ac:dyDescent="0.2">
      <c r="R4454" s="237"/>
    </row>
    <row r="4459" spans="18:18" x14ac:dyDescent="0.2">
      <c r="R4459" s="97"/>
    </row>
    <row r="4460" spans="18:18" x14ac:dyDescent="0.2">
      <c r="R4460" s="234"/>
    </row>
    <row r="4461" spans="18:18" x14ac:dyDescent="0.2">
      <c r="R4461" s="262"/>
    </row>
    <row r="4462" spans="18:18" x14ac:dyDescent="0.2">
      <c r="R4462" s="234"/>
    </row>
    <row r="4463" spans="18:18" x14ac:dyDescent="0.2">
      <c r="R4463" s="234"/>
    </row>
    <row r="4464" spans="18:18" x14ac:dyDescent="0.2">
      <c r="R4464" s="94"/>
    </row>
    <row r="4479" spans="18:18" x14ac:dyDescent="0.2">
      <c r="R4479" s="235"/>
    </row>
    <row r="4480" spans="18:18" x14ac:dyDescent="0.2">
      <c r="R4480" s="234"/>
    </row>
    <row r="4481" spans="18:18" x14ac:dyDescent="0.2">
      <c r="R4481" s="236"/>
    </row>
    <row r="4482" spans="18:18" x14ac:dyDescent="0.2">
      <c r="R4482" s="236"/>
    </row>
    <row r="4483" spans="18:18" x14ac:dyDescent="0.2">
      <c r="R4483" s="234"/>
    </row>
    <row r="4484" spans="18:18" x14ac:dyDescent="0.2">
      <c r="R4484" s="236"/>
    </row>
    <row r="4485" spans="18:18" x14ac:dyDescent="0.2">
      <c r="R4485" s="236"/>
    </row>
    <row r="4486" spans="18:18" x14ac:dyDescent="0.2">
      <c r="R4486" s="237"/>
    </row>
    <row r="4487" spans="18:18" x14ac:dyDescent="0.2">
      <c r="R4487" s="237"/>
    </row>
    <row r="4492" spans="18:18" x14ac:dyDescent="0.2">
      <c r="R4492" s="97"/>
    </row>
    <row r="4493" spans="18:18" x14ac:dyDescent="0.2">
      <c r="R4493" s="234"/>
    </row>
    <row r="4494" spans="18:18" x14ac:dyDescent="0.2">
      <c r="R4494" s="262"/>
    </row>
    <row r="4495" spans="18:18" x14ac:dyDescent="0.2">
      <c r="R4495" s="234"/>
    </row>
    <row r="4496" spans="18:18" x14ac:dyDescent="0.2">
      <c r="R4496" s="234"/>
    </row>
    <row r="4497" spans="18:18" x14ac:dyDescent="0.2">
      <c r="R4497" s="94"/>
    </row>
    <row r="4512" spans="18:18" x14ac:dyDescent="0.2">
      <c r="R4512" s="235"/>
    </row>
    <row r="4513" spans="18:18" x14ac:dyDescent="0.2">
      <c r="R4513" s="234"/>
    </row>
    <row r="4514" spans="18:18" x14ac:dyDescent="0.2">
      <c r="R4514" s="236"/>
    </row>
    <row r="4515" spans="18:18" x14ac:dyDescent="0.2">
      <c r="R4515" s="236"/>
    </row>
    <row r="4516" spans="18:18" x14ac:dyDescent="0.2">
      <c r="R4516" s="234"/>
    </row>
    <row r="4517" spans="18:18" x14ac:dyDescent="0.2">
      <c r="R4517" s="236"/>
    </row>
    <row r="4518" spans="18:18" x14ac:dyDescent="0.2">
      <c r="R4518" s="236"/>
    </row>
    <row r="4519" spans="18:18" x14ac:dyDescent="0.2">
      <c r="R4519" s="237"/>
    </row>
    <row r="4520" spans="18:18" x14ac:dyDescent="0.2">
      <c r="R4520" s="237"/>
    </row>
    <row r="4525" spans="18:18" x14ac:dyDescent="0.2">
      <c r="R4525" s="97"/>
    </row>
    <row r="4526" spans="18:18" x14ac:dyDescent="0.2">
      <c r="R4526" s="234"/>
    </row>
    <row r="4527" spans="18:18" x14ac:dyDescent="0.2">
      <c r="R4527" s="262"/>
    </row>
    <row r="4528" spans="18:18" x14ac:dyDescent="0.2">
      <c r="R4528" s="234"/>
    </row>
    <row r="4529" spans="18:18" x14ac:dyDescent="0.2">
      <c r="R4529" s="234"/>
    </row>
    <row r="4530" spans="18:18" x14ac:dyDescent="0.2">
      <c r="R4530" s="94"/>
    </row>
    <row r="4545" spans="18:18" x14ac:dyDescent="0.2">
      <c r="R4545" s="235"/>
    </row>
    <row r="4546" spans="18:18" x14ac:dyDescent="0.2">
      <c r="R4546" s="234"/>
    </row>
    <row r="4547" spans="18:18" x14ac:dyDescent="0.2">
      <c r="R4547" s="236"/>
    </row>
    <row r="4548" spans="18:18" x14ac:dyDescent="0.2">
      <c r="R4548" s="236"/>
    </row>
    <row r="4549" spans="18:18" x14ac:dyDescent="0.2">
      <c r="R4549" s="234"/>
    </row>
    <row r="4550" spans="18:18" x14ac:dyDescent="0.2">
      <c r="R4550" s="236"/>
    </row>
    <row r="4551" spans="18:18" x14ac:dyDescent="0.2">
      <c r="R4551" s="236"/>
    </row>
    <row r="4552" spans="18:18" x14ac:dyDescent="0.2">
      <c r="R4552" s="237"/>
    </row>
    <row r="4553" spans="18:18" x14ac:dyDescent="0.2">
      <c r="R4553" s="237"/>
    </row>
    <row r="4558" spans="18:18" x14ac:dyDescent="0.2">
      <c r="R4558" s="97"/>
    </row>
    <row r="4559" spans="18:18" x14ac:dyDescent="0.2">
      <c r="R4559" s="234"/>
    </row>
    <row r="4560" spans="18:18" x14ac:dyDescent="0.2">
      <c r="R4560" s="262"/>
    </row>
    <row r="4561" spans="18:18" x14ac:dyDescent="0.2">
      <c r="R4561" s="234"/>
    </row>
    <row r="4562" spans="18:18" x14ac:dyDescent="0.2">
      <c r="R4562" s="234"/>
    </row>
    <row r="4563" spans="18:18" x14ac:dyDescent="0.2">
      <c r="R4563" s="94"/>
    </row>
    <row r="4578" spans="18:18" x14ac:dyDescent="0.2">
      <c r="R4578" s="235"/>
    </row>
    <row r="4579" spans="18:18" x14ac:dyDescent="0.2">
      <c r="R4579" s="234"/>
    </row>
    <row r="4580" spans="18:18" x14ac:dyDescent="0.2">
      <c r="R4580" s="236"/>
    </row>
    <row r="4581" spans="18:18" x14ac:dyDescent="0.2">
      <c r="R4581" s="236"/>
    </row>
    <row r="4582" spans="18:18" x14ac:dyDescent="0.2">
      <c r="R4582" s="234"/>
    </row>
    <row r="4583" spans="18:18" x14ac:dyDescent="0.2">
      <c r="R4583" s="236"/>
    </row>
    <row r="4584" spans="18:18" x14ac:dyDescent="0.2">
      <c r="R4584" s="236"/>
    </row>
    <row r="4585" spans="18:18" x14ac:dyDescent="0.2">
      <c r="R4585" s="237"/>
    </row>
    <row r="4586" spans="18:18" x14ac:dyDescent="0.2">
      <c r="R4586" s="237"/>
    </row>
    <row r="4591" spans="18:18" x14ac:dyDescent="0.2">
      <c r="R4591" s="97"/>
    </row>
    <row r="4592" spans="18:18" x14ac:dyDescent="0.2">
      <c r="R4592" s="234"/>
    </row>
    <row r="4593" spans="18:18" x14ac:dyDescent="0.2">
      <c r="R4593" s="262"/>
    </row>
    <row r="4594" spans="18:18" x14ac:dyDescent="0.2">
      <c r="R4594" s="234"/>
    </row>
    <row r="4595" spans="18:18" x14ac:dyDescent="0.2">
      <c r="R4595" s="234"/>
    </row>
    <row r="4596" spans="18:18" x14ac:dyDescent="0.2">
      <c r="R4596" s="94"/>
    </row>
    <row r="4611" spans="18:18" x14ac:dyDescent="0.2">
      <c r="R4611" s="235"/>
    </row>
    <row r="4612" spans="18:18" x14ac:dyDescent="0.2">
      <c r="R4612" s="234"/>
    </row>
    <row r="4613" spans="18:18" x14ac:dyDescent="0.2">
      <c r="R4613" s="236"/>
    </row>
    <row r="4614" spans="18:18" x14ac:dyDescent="0.2">
      <c r="R4614" s="236"/>
    </row>
    <row r="4615" spans="18:18" x14ac:dyDescent="0.2">
      <c r="R4615" s="234"/>
    </row>
    <row r="4616" spans="18:18" x14ac:dyDescent="0.2">
      <c r="R4616" s="236"/>
    </row>
    <row r="4617" spans="18:18" x14ac:dyDescent="0.2">
      <c r="R4617" s="236"/>
    </row>
    <row r="4618" spans="18:18" x14ac:dyDescent="0.2">
      <c r="R4618" s="237"/>
    </row>
    <row r="4619" spans="18:18" x14ac:dyDescent="0.2">
      <c r="R4619" s="237"/>
    </row>
    <row r="4624" spans="18:18" x14ac:dyDescent="0.2">
      <c r="R4624" s="97"/>
    </row>
    <row r="4625" spans="18:18" x14ac:dyDescent="0.2">
      <c r="R4625" s="234"/>
    </row>
    <row r="4626" spans="18:18" x14ac:dyDescent="0.2">
      <c r="R4626" s="262"/>
    </row>
    <row r="4627" spans="18:18" x14ac:dyDescent="0.2">
      <c r="R4627" s="234"/>
    </row>
    <row r="4628" spans="18:18" x14ac:dyDescent="0.2">
      <c r="R4628" s="234"/>
    </row>
    <row r="4629" spans="18:18" x14ac:dyDescent="0.2">
      <c r="R4629" s="94"/>
    </row>
    <row r="4644" spans="18:18" x14ac:dyDescent="0.2">
      <c r="R4644" s="235"/>
    </row>
    <row r="4645" spans="18:18" x14ac:dyDescent="0.2">
      <c r="R4645" s="234"/>
    </row>
    <row r="4646" spans="18:18" x14ac:dyDescent="0.2">
      <c r="R4646" s="236"/>
    </row>
    <row r="4647" spans="18:18" x14ac:dyDescent="0.2">
      <c r="R4647" s="236"/>
    </row>
    <row r="4648" spans="18:18" x14ac:dyDescent="0.2">
      <c r="R4648" s="234"/>
    </row>
    <row r="4649" spans="18:18" x14ac:dyDescent="0.2">
      <c r="R4649" s="236"/>
    </row>
    <row r="4650" spans="18:18" x14ac:dyDescent="0.2">
      <c r="R4650" s="236"/>
    </row>
    <row r="4651" spans="18:18" x14ac:dyDescent="0.2">
      <c r="R4651" s="237"/>
    </row>
    <row r="4652" spans="18:18" x14ac:dyDescent="0.2">
      <c r="R4652" s="237"/>
    </row>
    <row r="4657" spans="18:18" x14ac:dyDescent="0.2">
      <c r="R4657" s="97"/>
    </row>
    <row r="4658" spans="18:18" x14ac:dyDescent="0.2">
      <c r="R4658" s="234"/>
    </row>
    <row r="4659" spans="18:18" x14ac:dyDescent="0.2">
      <c r="R4659" s="262"/>
    </row>
    <row r="4660" spans="18:18" x14ac:dyDescent="0.2">
      <c r="R4660" s="234"/>
    </row>
    <row r="4661" spans="18:18" x14ac:dyDescent="0.2">
      <c r="R4661" s="234"/>
    </row>
    <row r="4662" spans="18:18" x14ac:dyDescent="0.2">
      <c r="R4662" s="94"/>
    </row>
    <row r="4677" spans="18:18" x14ac:dyDescent="0.2">
      <c r="R4677" s="235"/>
    </row>
    <row r="4678" spans="18:18" x14ac:dyDescent="0.2">
      <c r="R4678" s="234"/>
    </row>
    <row r="4679" spans="18:18" x14ac:dyDescent="0.2">
      <c r="R4679" s="236"/>
    </row>
    <row r="4680" spans="18:18" x14ac:dyDescent="0.2">
      <c r="R4680" s="236"/>
    </row>
    <row r="4681" spans="18:18" x14ac:dyDescent="0.2">
      <c r="R4681" s="234"/>
    </row>
    <row r="4682" spans="18:18" x14ac:dyDescent="0.2">
      <c r="R4682" s="236"/>
    </row>
    <row r="4683" spans="18:18" x14ac:dyDescent="0.2">
      <c r="R4683" s="236"/>
    </row>
    <row r="4684" spans="18:18" x14ac:dyDescent="0.2">
      <c r="R4684" s="237"/>
    </row>
    <row r="4685" spans="18:18" x14ac:dyDescent="0.2">
      <c r="R4685" s="237"/>
    </row>
    <row r="4690" spans="18:18" x14ac:dyDescent="0.2">
      <c r="R4690" s="97"/>
    </row>
    <row r="4691" spans="18:18" x14ac:dyDescent="0.2">
      <c r="R4691" s="234"/>
    </row>
    <row r="4692" spans="18:18" x14ac:dyDescent="0.2">
      <c r="R4692" s="262"/>
    </row>
    <row r="4693" spans="18:18" x14ac:dyDescent="0.2">
      <c r="R4693" s="234"/>
    </row>
    <row r="4694" spans="18:18" x14ac:dyDescent="0.2">
      <c r="R4694" s="234"/>
    </row>
    <row r="4695" spans="18:18" x14ac:dyDescent="0.2">
      <c r="R4695" s="94"/>
    </row>
    <row r="4710" spans="18:18" x14ac:dyDescent="0.2">
      <c r="R4710" s="235"/>
    </row>
    <row r="4711" spans="18:18" x14ac:dyDescent="0.2">
      <c r="R4711" s="234"/>
    </row>
    <row r="4712" spans="18:18" x14ac:dyDescent="0.2">
      <c r="R4712" s="236"/>
    </row>
    <row r="4713" spans="18:18" x14ac:dyDescent="0.2">
      <c r="R4713" s="236"/>
    </row>
    <row r="4714" spans="18:18" x14ac:dyDescent="0.2">
      <c r="R4714" s="234"/>
    </row>
    <row r="4715" spans="18:18" x14ac:dyDescent="0.2">
      <c r="R4715" s="236"/>
    </row>
    <row r="4716" spans="18:18" x14ac:dyDescent="0.2">
      <c r="R4716" s="236"/>
    </row>
    <row r="4717" spans="18:18" x14ac:dyDescent="0.2">
      <c r="R4717" s="237"/>
    </row>
    <row r="4718" spans="18:18" x14ac:dyDescent="0.2">
      <c r="R4718" s="237"/>
    </row>
    <row r="4723" spans="18:18" x14ac:dyDescent="0.2">
      <c r="R4723" s="97"/>
    </row>
    <row r="4724" spans="18:18" x14ac:dyDescent="0.2">
      <c r="R4724" s="234"/>
    </row>
    <row r="4725" spans="18:18" x14ac:dyDescent="0.2">
      <c r="R4725" s="262"/>
    </row>
    <row r="4726" spans="18:18" x14ac:dyDescent="0.2">
      <c r="R4726" s="234"/>
    </row>
    <row r="4727" spans="18:18" x14ac:dyDescent="0.2">
      <c r="R4727" s="234"/>
    </row>
    <row r="4728" spans="18:18" x14ac:dyDescent="0.2">
      <c r="R4728" s="94"/>
    </row>
    <row r="4743" spans="18:18" x14ac:dyDescent="0.2">
      <c r="R4743" s="235"/>
    </row>
    <row r="4744" spans="18:18" x14ac:dyDescent="0.2">
      <c r="R4744" s="234"/>
    </row>
    <row r="4745" spans="18:18" x14ac:dyDescent="0.2">
      <c r="R4745" s="236"/>
    </row>
    <row r="4746" spans="18:18" x14ac:dyDescent="0.2">
      <c r="R4746" s="236"/>
    </row>
    <row r="4747" spans="18:18" x14ac:dyDescent="0.2">
      <c r="R4747" s="234"/>
    </row>
    <row r="4748" spans="18:18" x14ac:dyDescent="0.2">
      <c r="R4748" s="236"/>
    </row>
    <row r="4749" spans="18:18" x14ac:dyDescent="0.2">
      <c r="R4749" s="236"/>
    </row>
    <row r="4750" spans="18:18" x14ac:dyDescent="0.2">
      <c r="R4750" s="237"/>
    </row>
    <row r="4751" spans="18:18" x14ac:dyDescent="0.2">
      <c r="R4751" s="237"/>
    </row>
    <row r="4756" spans="18:18" x14ac:dyDescent="0.2">
      <c r="R4756" s="97"/>
    </row>
    <row r="4757" spans="18:18" x14ac:dyDescent="0.2">
      <c r="R4757" s="234"/>
    </row>
    <row r="4758" spans="18:18" x14ac:dyDescent="0.2">
      <c r="R4758" s="262"/>
    </row>
    <row r="4759" spans="18:18" x14ac:dyDescent="0.2">
      <c r="R4759" s="234"/>
    </row>
    <row r="4760" spans="18:18" x14ac:dyDescent="0.2">
      <c r="R4760" s="234"/>
    </row>
    <row r="4761" spans="18:18" x14ac:dyDescent="0.2">
      <c r="R4761" s="94"/>
    </row>
    <row r="4776" spans="18:18" x14ac:dyDescent="0.2">
      <c r="R4776" s="235"/>
    </row>
    <row r="4777" spans="18:18" x14ac:dyDescent="0.2">
      <c r="R4777" s="234"/>
    </row>
    <row r="4778" spans="18:18" x14ac:dyDescent="0.2">
      <c r="R4778" s="236"/>
    </row>
    <row r="4779" spans="18:18" x14ac:dyDescent="0.2">
      <c r="R4779" s="236"/>
    </row>
    <row r="4780" spans="18:18" x14ac:dyDescent="0.2">
      <c r="R4780" s="234"/>
    </row>
    <row r="4781" spans="18:18" x14ac:dyDescent="0.2">
      <c r="R4781" s="236"/>
    </row>
    <row r="4782" spans="18:18" x14ac:dyDescent="0.2">
      <c r="R4782" s="236"/>
    </row>
    <row r="4783" spans="18:18" x14ac:dyDescent="0.2">
      <c r="R4783" s="237"/>
    </row>
    <row r="4784" spans="18:18" x14ac:dyDescent="0.2">
      <c r="R4784" s="237"/>
    </row>
    <row r="4789" spans="18:18" x14ac:dyDescent="0.2">
      <c r="R4789" s="97"/>
    </row>
    <row r="4790" spans="18:18" x14ac:dyDescent="0.2">
      <c r="R4790" s="234"/>
    </row>
    <row r="4791" spans="18:18" x14ac:dyDescent="0.2">
      <c r="R4791" s="262"/>
    </row>
    <row r="4792" spans="18:18" x14ac:dyDescent="0.2">
      <c r="R4792" s="234"/>
    </row>
    <row r="4793" spans="18:18" x14ac:dyDescent="0.2">
      <c r="R4793" s="234"/>
    </row>
    <row r="4794" spans="18:18" x14ac:dyDescent="0.2">
      <c r="R4794" s="94"/>
    </row>
    <row r="4809" spans="18:18" x14ac:dyDescent="0.2">
      <c r="R4809" s="235"/>
    </row>
    <row r="4810" spans="18:18" x14ac:dyDescent="0.2">
      <c r="R4810" s="234"/>
    </row>
    <row r="4811" spans="18:18" x14ac:dyDescent="0.2">
      <c r="R4811" s="236"/>
    </row>
    <row r="4812" spans="18:18" x14ac:dyDescent="0.2">
      <c r="R4812" s="236"/>
    </row>
    <row r="4813" spans="18:18" x14ac:dyDescent="0.2">
      <c r="R4813" s="234"/>
    </row>
    <row r="4814" spans="18:18" x14ac:dyDescent="0.2">
      <c r="R4814" s="236"/>
    </row>
    <row r="4815" spans="18:18" x14ac:dyDescent="0.2">
      <c r="R4815" s="236"/>
    </row>
    <row r="4816" spans="18:18" x14ac:dyDescent="0.2">
      <c r="R4816" s="237"/>
    </row>
    <row r="4817" spans="18:18" x14ac:dyDescent="0.2">
      <c r="R4817" s="237"/>
    </row>
    <row r="4822" spans="18:18" x14ac:dyDescent="0.2">
      <c r="R4822" s="97"/>
    </row>
    <row r="4823" spans="18:18" x14ac:dyDescent="0.2">
      <c r="R4823" s="234"/>
    </row>
    <row r="4824" spans="18:18" x14ac:dyDescent="0.2">
      <c r="R4824" s="262"/>
    </row>
    <row r="4825" spans="18:18" x14ac:dyDescent="0.2">
      <c r="R4825" s="234"/>
    </row>
    <row r="4826" spans="18:18" x14ac:dyDescent="0.2">
      <c r="R4826" s="234"/>
    </row>
    <row r="4827" spans="18:18" x14ac:dyDescent="0.2">
      <c r="R4827" s="94"/>
    </row>
    <row r="4842" spans="18:18" x14ac:dyDescent="0.2">
      <c r="R4842" s="235"/>
    </row>
    <row r="4843" spans="18:18" x14ac:dyDescent="0.2">
      <c r="R4843" s="234"/>
    </row>
    <row r="4844" spans="18:18" x14ac:dyDescent="0.2">
      <c r="R4844" s="236"/>
    </row>
    <row r="4845" spans="18:18" x14ac:dyDescent="0.2">
      <c r="R4845" s="236"/>
    </row>
    <row r="4846" spans="18:18" x14ac:dyDescent="0.2">
      <c r="R4846" s="234"/>
    </row>
    <row r="4847" spans="18:18" x14ac:dyDescent="0.2">
      <c r="R4847" s="236"/>
    </row>
    <row r="4848" spans="18:18" x14ac:dyDescent="0.2">
      <c r="R4848" s="236"/>
    </row>
    <row r="4849" spans="18:18" x14ac:dyDescent="0.2">
      <c r="R4849" s="237"/>
    </row>
    <row r="4850" spans="18:18" x14ac:dyDescent="0.2">
      <c r="R4850" s="237"/>
    </row>
    <row r="4855" spans="18:18" x14ac:dyDescent="0.2">
      <c r="R4855" s="97"/>
    </row>
    <row r="4856" spans="18:18" x14ac:dyDescent="0.2">
      <c r="R4856" s="234"/>
    </row>
    <row r="4857" spans="18:18" x14ac:dyDescent="0.2">
      <c r="R4857" s="262"/>
    </row>
    <row r="4858" spans="18:18" x14ac:dyDescent="0.2">
      <c r="R4858" s="234"/>
    </row>
    <row r="4859" spans="18:18" x14ac:dyDescent="0.2">
      <c r="R4859" s="234"/>
    </row>
    <row r="4860" spans="18:18" x14ac:dyDescent="0.2">
      <c r="R4860" s="94"/>
    </row>
    <row r="4875" spans="18:18" x14ac:dyDescent="0.2">
      <c r="R4875" s="235"/>
    </row>
    <row r="4876" spans="18:18" x14ac:dyDescent="0.2">
      <c r="R4876" s="234"/>
    </row>
    <row r="4877" spans="18:18" x14ac:dyDescent="0.2">
      <c r="R4877" s="236"/>
    </row>
    <row r="4878" spans="18:18" x14ac:dyDescent="0.2">
      <c r="R4878" s="236"/>
    </row>
    <row r="4879" spans="18:18" x14ac:dyDescent="0.2">
      <c r="R4879" s="234"/>
    </row>
    <row r="4880" spans="18:18" x14ac:dyDescent="0.2">
      <c r="R4880" s="236"/>
    </row>
    <row r="4881" spans="18:18" x14ac:dyDescent="0.2">
      <c r="R4881" s="236"/>
    </row>
    <row r="4882" spans="18:18" x14ac:dyDescent="0.2">
      <c r="R4882" s="237"/>
    </row>
    <row r="4883" spans="18:18" x14ac:dyDescent="0.2">
      <c r="R4883" s="237"/>
    </row>
    <row r="4888" spans="18:18" x14ac:dyDescent="0.2">
      <c r="R4888" s="97"/>
    </row>
    <row r="4889" spans="18:18" x14ac:dyDescent="0.2">
      <c r="R4889" s="234"/>
    </row>
    <row r="4890" spans="18:18" x14ac:dyDescent="0.2">
      <c r="R4890" s="262"/>
    </row>
    <row r="4891" spans="18:18" x14ac:dyDescent="0.2">
      <c r="R4891" s="234"/>
    </row>
    <row r="4892" spans="18:18" x14ac:dyDescent="0.2">
      <c r="R4892" s="234"/>
    </row>
    <row r="4893" spans="18:18" x14ac:dyDescent="0.2">
      <c r="R4893" s="94"/>
    </row>
    <row r="4908" spans="18:18" x14ac:dyDescent="0.2">
      <c r="R4908" s="235"/>
    </row>
    <row r="4909" spans="18:18" x14ac:dyDescent="0.2">
      <c r="R4909" s="234"/>
    </row>
    <row r="4910" spans="18:18" x14ac:dyDescent="0.2">
      <c r="R4910" s="236"/>
    </row>
    <row r="4911" spans="18:18" x14ac:dyDescent="0.2">
      <c r="R4911" s="236"/>
    </row>
    <row r="4912" spans="18:18" x14ac:dyDescent="0.2">
      <c r="R4912" s="234"/>
    </row>
    <row r="4913" spans="18:18" x14ac:dyDescent="0.2">
      <c r="R4913" s="236"/>
    </row>
    <row r="4914" spans="18:18" x14ac:dyDescent="0.2">
      <c r="R4914" s="236"/>
    </row>
    <row r="4915" spans="18:18" x14ac:dyDescent="0.2">
      <c r="R4915" s="237"/>
    </row>
    <row r="4916" spans="18:18" x14ac:dyDescent="0.2">
      <c r="R4916" s="237"/>
    </row>
    <row r="4921" spans="18:18" x14ac:dyDescent="0.2">
      <c r="R4921" s="97"/>
    </row>
    <row r="4922" spans="18:18" x14ac:dyDescent="0.2">
      <c r="R4922" s="234"/>
    </row>
    <row r="4923" spans="18:18" x14ac:dyDescent="0.2">
      <c r="R4923" s="262"/>
    </row>
    <row r="4924" spans="18:18" x14ac:dyDescent="0.2">
      <c r="R4924" s="234"/>
    </row>
    <row r="4925" spans="18:18" x14ac:dyDescent="0.2">
      <c r="R4925" s="234"/>
    </row>
    <row r="4926" spans="18:18" x14ac:dyDescent="0.2">
      <c r="R4926" s="94"/>
    </row>
    <row r="4941" spans="18:18" x14ac:dyDescent="0.2">
      <c r="R4941" s="235"/>
    </row>
    <row r="4942" spans="18:18" x14ac:dyDescent="0.2">
      <c r="R4942" s="234"/>
    </row>
    <row r="4943" spans="18:18" x14ac:dyDescent="0.2">
      <c r="R4943" s="236"/>
    </row>
    <row r="4944" spans="18:18" x14ac:dyDescent="0.2">
      <c r="R4944" s="236"/>
    </row>
    <row r="4945" spans="18:18" x14ac:dyDescent="0.2">
      <c r="R4945" s="234"/>
    </row>
    <row r="4946" spans="18:18" x14ac:dyDescent="0.2">
      <c r="R4946" s="236"/>
    </row>
    <row r="4947" spans="18:18" x14ac:dyDescent="0.2">
      <c r="R4947" s="236"/>
    </row>
    <row r="4948" spans="18:18" x14ac:dyDescent="0.2">
      <c r="R4948" s="237"/>
    </row>
    <row r="4949" spans="18:18" x14ac:dyDescent="0.2">
      <c r="R4949" s="237"/>
    </row>
    <row r="4954" spans="18:18" x14ac:dyDescent="0.2">
      <c r="R4954" s="97"/>
    </row>
    <row r="4955" spans="18:18" x14ac:dyDescent="0.2">
      <c r="R4955" s="234"/>
    </row>
    <row r="4956" spans="18:18" x14ac:dyDescent="0.2">
      <c r="R4956" s="262"/>
    </row>
    <row r="4957" spans="18:18" x14ac:dyDescent="0.2">
      <c r="R4957" s="234"/>
    </row>
    <row r="4958" spans="18:18" x14ac:dyDescent="0.2">
      <c r="R4958" s="234"/>
    </row>
    <row r="4959" spans="18:18" x14ac:dyDescent="0.2">
      <c r="R4959" s="94"/>
    </row>
    <row r="4974" spans="18:18" x14ac:dyDescent="0.2">
      <c r="R4974" s="235"/>
    </row>
    <row r="4975" spans="18:18" x14ac:dyDescent="0.2">
      <c r="R4975" s="234"/>
    </row>
    <row r="4976" spans="18:18" x14ac:dyDescent="0.2">
      <c r="R4976" s="236"/>
    </row>
    <row r="4977" spans="18:18" x14ac:dyDescent="0.2">
      <c r="R4977" s="236"/>
    </row>
    <row r="4978" spans="18:18" x14ac:dyDescent="0.2">
      <c r="R4978" s="234"/>
    </row>
    <row r="4979" spans="18:18" x14ac:dyDescent="0.2">
      <c r="R4979" s="236"/>
    </row>
    <row r="4980" spans="18:18" x14ac:dyDescent="0.2">
      <c r="R4980" s="236"/>
    </row>
    <row r="4981" spans="18:18" x14ac:dyDescent="0.2">
      <c r="R4981" s="237"/>
    </row>
    <row r="4982" spans="18:18" x14ac:dyDescent="0.2">
      <c r="R4982" s="237"/>
    </row>
    <row r="4987" spans="18:18" x14ac:dyDescent="0.2">
      <c r="R4987" s="97"/>
    </row>
    <row r="4988" spans="18:18" x14ac:dyDescent="0.2">
      <c r="R4988" s="234"/>
    </row>
    <row r="4989" spans="18:18" x14ac:dyDescent="0.2">
      <c r="R4989" s="262"/>
    </row>
    <row r="4990" spans="18:18" x14ac:dyDescent="0.2">
      <c r="R4990" s="234"/>
    </row>
    <row r="4991" spans="18:18" x14ac:dyDescent="0.2">
      <c r="R4991" s="234"/>
    </row>
    <row r="4992" spans="18:18" x14ac:dyDescent="0.2">
      <c r="R4992" s="94"/>
    </row>
    <row r="5007" spans="18:18" x14ac:dyDescent="0.2">
      <c r="R5007" s="235"/>
    </row>
    <row r="5008" spans="18:18" x14ac:dyDescent="0.2">
      <c r="R5008" s="234"/>
    </row>
    <row r="5009" spans="18:18" x14ac:dyDescent="0.2">
      <c r="R5009" s="236"/>
    </row>
    <row r="5010" spans="18:18" x14ac:dyDescent="0.2">
      <c r="R5010" s="236"/>
    </row>
    <row r="5011" spans="18:18" x14ac:dyDescent="0.2">
      <c r="R5011" s="234"/>
    </row>
    <row r="5012" spans="18:18" x14ac:dyDescent="0.2">
      <c r="R5012" s="236"/>
    </row>
    <row r="5013" spans="18:18" x14ac:dyDescent="0.2">
      <c r="R5013" s="236"/>
    </row>
    <row r="5014" spans="18:18" x14ac:dyDescent="0.2">
      <c r="R5014" s="237"/>
    </row>
    <row r="5015" spans="18:18" x14ac:dyDescent="0.2">
      <c r="R5015" s="237"/>
    </row>
    <row r="5020" spans="18:18" x14ac:dyDescent="0.2">
      <c r="R5020" s="97"/>
    </row>
    <row r="5021" spans="18:18" x14ac:dyDescent="0.2">
      <c r="R5021" s="234"/>
    </row>
    <row r="5022" spans="18:18" x14ac:dyDescent="0.2">
      <c r="R5022" s="262"/>
    </row>
    <row r="5023" spans="18:18" x14ac:dyDescent="0.2">
      <c r="R5023" s="234"/>
    </row>
    <row r="5024" spans="18:18" x14ac:dyDescent="0.2">
      <c r="R5024" s="234"/>
    </row>
    <row r="5025" spans="18:18" x14ac:dyDescent="0.2">
      <c r="R5025" s="94"/>
    </row>
    <row r="5040" spans="18:18" x14ac:dyDescent="0.2">
      <c r="R5040" s="235"/>
    </row>
    <row r="5041" spans="18:18" x14ac:dyDescent="0.2">
      <c r="R5041" s="234"/>
    </row>
    <row r="5042" spans="18:18" x14ac:dyDescent="0.2">
      <c r="R5042" s="236"/>
    </row>
    <row r="5043" spans="18:18" x14ac:dyDescent="0.2">
      <c r="R5043" s="236"/>
    </row>
    <row r="5044" spans="18:18" x14ac:dyDescent="0.2">
      <c r="R5044" s="234"/>
    </row>
    <row r="5045" spans="18:18" x14ac:dyDescent="0.2">
      <c r="R5045" s="236"/>
    </row>
    <row r="5046" spans="18:18" x14ac:dyDescent="0.2">
      <c r="R5046" s="236"/>
    </row>
    <row r="5047" spans="18:18" x14ac:dyDescent="0.2">
      <c r="R5047" s="237"/>
    </row>
    <row r="5048" spans="18:18" x14ac:dyDescent="0.2">
      <c r="R5048" s="237"/>
    </row>
    <row r="5053" spans="18:18" x14ac:dyDescent="0.2">
      <c r="R5053" s="97"/>
    </row>
    <row r="5054" spans="18:18" x14ac:dyDescent="0.2">
      <c r="R5054" s="234"/>
    </row>
    <row r="5055" spans="18:18" x14ac:dyDescent="0.2">
      <c r="R5055" s="262"/>
    </row>
    <row r="5056" spans="18:18" x14ac:dyDescent="0.2">
      <c r="R5056" s="234"/>
    </row>
    <row r="5057" spans="18:18" x14ac:dyDescent="0.2">
      <c r="R5057" s="234"/>
    </row>
    <row r="5058" spans="18:18" x14ac:dyDescent="0.2">
      <c r="R5058" s="94"/>
    </row>
    <row r="5073" spans="18:18" x14ac:dyDescent="0.2">
      <c r="R5073" s="235"/>
    </row>
    <row r="5074" spans="18:18" x14ac:dyDescent="0.2">
      <c r="R5074" s="234"/>
    </row>
    <row r="5075" spans="18:18" x14ac:dyDescent="0.2">
      <c r="R5075" s="236"/>
    </row>
    <row r="5076" spans="18:18" x14ac:dyDescent="0.2">
      <c r="R5076" s="236"/>
    </row>
    <row r="5077" spans="18:18" x14ac:dyDescent="0.2">
      <c r="R5077" s="234"/>
    </row>
    <row r="5078" spans="18:18" x14ac:dyDescent="0.2">
      <c r="R5078" s="236"/>
    </row>
    <row r="5079" spans="18:18" x14ac:dyDescent="0.2">
      <c r="R5079" s="236"/>
    </row>
    <row r="5080" spans="18:18" x14ac:dyDescent="0.2">
      <c r="R5080" s="237"/>
    </row>
    <row r="5081" spans="18:18" x14ac:dyDescent="0.2">
      <c r="R5081" s="237"/>
    </row>
    <row r="5086" spans="18:18" x14ac:dyDescent="0.2">
      <c r="R5086" s="97"/>
    </row>
    <row r="5087" spans="18:18" x14ac:dyDescent="0.2">
      <c r="R5087" s="234"/>
    </row>
    <row r="5088" spans="18:18" x14ac:dyDescent="0.2">
      <c r="R5088" s="262"/>
    </row>
    <row r="5089" spans="18:18" x14ac:dyDescent="0.2">
      <c r="R5089" s="234"/>
    </row>
    <row r="5090" spans="18:18" x14ac:dyDescent="0.2">
      <c r="R5090" s="234"/>
    </row>
    <row r="5091" spans="18:18" x14ac:dyDescent="0.2">
      <c r="R5091" s="94"/>
    </row>
    <row r="5106" spans="18:18" x14ac:dyDescent="0.2">
      <c r="R5106" s="235"/>
    </row>
    <row r="5107" spans="18:18" x14ac:dyDescent="0.2">
      <c r="R5107" s="234"/>
    </row>
    <row r="5108" spans="18:18" x14ac:dyDescent="0.2">
      <c r="R5108" s="236"/>
    </row>
    <row r="5109" spans="18:18" x14ac:dyDescent="0.2">
      <c r="R5109" s="236"/>
    </row>
    <row r="5110" spans="18:18" x14ac:dyDescent="0.2">
      <c r="R5110" s="234"/>
    </row>
    <row r="5111" spans="18:18" x14ac:dyDescent="0.2">
      <c r="R5111" s="236"/>
    </row>
    <row r="5112" spans="18:18" x14ac:dyDescent="0.2">
      <c r="R5112" s="236"/>
    </row>
    <row r="5113" spans="18:18" x14ac:dyDescent="0.2">
      <c r="R5113" s="237"/>
    </row>
    <row r="5114" spans="18:18" x14ac:dyDescent="0.2">
      <c r="R5114" s="237"/>
    </row>
    <row r="5119" spans="18:18" x14ac:dyDescent="0.2">
      <c r="R5119" s="97"/>
    </row>
    <row r="5120" spans="18:18" x14ac:dyDescent="0.2">
      <c r="R5120" s="234"/>
    </row>
    <row r="5121" spans="18:18" x14ac:dyDescent="0.2">
      <c r="R5121" s="262"/>
    </row>
    <row r="5122" spans="18:18" x14ac:dyDescent="0.2">
      <c r="R5122" s="234"/>
    </row>
    <row r="5123" spans="18:18" x14ac:dyDescent="0.2">
      <c r="R5123" s="234"/>
    </row>
    <row r="5124" spans="18:18" x14ac:dyDescent="0.2">
      <c r="R5124" s="94"/>
    </row>
    <row r="5139" spans="18:18" x14ac:dyDescent="0.2">
      <c r="R5139" s="235"/>
    </row>
    <row r="5140" spans="18:18" x14ac:dyDescent="0.2">
      <c r="R5140" s="234"/>
    </row>
    <row r="5141" spans="18:18" x14ac:dyDescent="0.2">
      <c r="R5141" s="236"/>
    </row>
    <row r="5142" spans="18:18" x14ac:dyDescent="0.2">
      <c r="R5142" s="236"/>
    </row>
    <row r="5143" spans="18:18" x14ac:dyDescent="0.2">
      <c r="R5143" s="234"/>
    </row>
    <row r="5144" spans="18:18" x14ac:dyDescent="0.2">
      <c r="R5144" s="236"/>
    </row>
    <row r="5145" spans="18:18" x14ac:dyDescent="0.2">
      <c r="R5145" s="236"/>
    </row>
    <row r="5146" spans="18:18" x14ac:dyDescent="0.2">
      <c r="R5146" s="237"/>
    </row>
    <row r="5147" spans="18:18" x14ac:dyDescent="0.2">
      <c r="R5147" s="237"/>
    </row>
    <row r="5152" spans="18:18" x14ac:dyDescent="0.2">
      <c r="R5152" s="97"/>
    </row>
    <row r="5153" spans="18:18" x14ac:dyDescent="0.2">
      <c r="R5153" s="234"/>
    </row>
    <row r="5154" spans="18:18" x14ac:dyDescent="0.2">
      <c r="R5154" s="262"/>
    </row>
    <row r="5155" spans="18:18" x14ac:dyDescent="0.2">
      <c r="R5155" s="234"/>
    </row>
    <row r="5156" spans="18:18" x14ac:dyDescent="0.2">
      <c r="R5156" s="234"/>
    </row>
    <row r="5157" spans="18:18" x14ac:dyDescent="0.2">
      <c r="R5157" s="94"/>
    </row>
    <row r="5172" spans="18:18" x14ac:dyDescent="0.2">
      <c r="R5172" s="235"/>
    </row>
    <row r="5173" spans="18:18" x14ac:dyDescent="0.2">
      <c r="R5173" s="234"/>
    </row>
    <row r="5174" spans="18:18" x14ac:dyDescent="0.2">
      <c r="R5174" s="236"/>
    </row>
    <row r="5175" spans="18:18" x14ac:dyDescent="0.2">
      <c r="R5175" s="236"/>
    </row>
    <row r="5176" spans="18:18" x14ac:dyDescent="0.2">
      <c r="R5176" s="234"/>
    </row>
    <row r="5177" spans="18:18" x14ac:dyDescent="0.2">
      <c r="R5177" s="236"/>
    </row>
    <row r="5178" spans="18:18" x14ac:dyDescent="0.2">
      <c r="R5178" s="236"/>
    </row>
    <row r="5179" spans="18:18" x14ac:dyDescent="0.2">
      <c r="R5179" s="237"/>
    </row>
    <row r="5180" spans="18:18" x14ac:dyDescent="0.2">
      <c r="R5180" s="237"/>
    </row>
    <row r="5185" spans="18:18" x14ac:dyDescent="0.2">
      <c r="R5185" s="97"/>
    </row>
    <row r="5186" spans="18:18" x14ac:dyDescent="0.2">
      <c r="R5186" s="234"/>
    </row>
    <row r="5187" spans="18:18" x14ac:dyDescent="0.2">
      <c r="R5187" s="262"/>
    </row>
    <row r="5188" spans="18:18" x14ac:dyDescent="0.2">
      <c r="R5188" s="234"/>
    </row>
    <row r="5189" spans="18:18" x14ac:dyDescent="0.2">
      <c r="R5189" s="234"/>
    </row>
    <row r="5190" spans="18:18" x14ac:dyDescent="0.2">
      <c r="R5190" s="94"/>
    </row>
    <row r="5205" spans="18:18" x14ac:dyDescent="0.2">
      <c r="R5205" s="235"/>
    </row>
    <row r="5206" spans="18:18" x14ac:dyDescent="0.2">
      <c r="R5206" s="234"/>
    </row>
    <row r="5207" spans="18:18" x14ac:dyDescent="0.2">
      <c r="R5207" s="236"/>
    </row>
    <row r="5208" spans="18:18" x14ac:dyDescent="0.2">
      <c r="R5208" s="236"/>
    </row>
    <row r="5209" spans="18:18" x14ac:dyDescent="0.2">
      <c r="R5209" s="234"/>
    </row>
    <row r="5210" spans="18:18" x14ac:dyDescent="0.2">
      <c r="R5210" s="236"/>
    </row>
    <row r="5211" spans="18:18" x14ac:dyDescent="0.2">
      <c r="R5211" s="236"/>
    </row>
    <row r="5212" spans="18:18" x14ac:dyDescent="0.2">
      <c r="R5212" s="237"/>
    </row>
    <row r="5213" spans="18:18" x14ac:dyDescent="0.2">
      <c r="R5213" s="237"/>
    </row>
    <row r="5218" spans="18:18" x14ac:dyDescent="0.2">
      <c r="R5218" s="97"/>
    </row>
    <row r="5219" spans="18:18" x14ac:dyDescent="0.2">
      <c r="R5219" s="234"/>
    </row>
    <row r="5220" spans="18:18" x14ac:dyDescent="0.2">
      <c r="R5220" s="262"/>
    </row>
    <row r="5221" spans="18:18" x14ac:dyDescent="0.2">
      <c r="R5221" s="234"/>
    </row>
    <row r="5222" spans="18:18" x14ac:dyDescent="0.2">
      <c r="R5222" s="234"/>
    </row>
    <row r="5223" spans="18:18" x14ac:dyDescent="0.2">
      <c r="R5223" s="94"/>
    </row>
    <row r="5238" spans="18:18" x14ac:dyDescent="0.2">
      <c r="R5238" s="235"/>
    </row>
    <row r="5239" spans="18:18" x14ac:dyDescent="0.2">
      <c r="R5239" s="234"/>
    </row>
    <row r="5240" spans="18:18" x14ac:dyDescent="0.2">
      <c r="R5240" s="236"/>
    </row>
    <row r="5241" spans="18:18" x14ac:dyDescent="0.2">
      <c r="R5241" s="236"/>
    </row>
    <row r="5242" spans="18:18" x14ac:dyDescent="0.2">
      <c r="R5242" s="234"/>
    </row>
    <row r="5243" spans="18:18" x14ac:dyDescent="0.2">
      <c r="R5243" s="236"/>
    </row>
    <row r="5244" spans="18:18" x14ac:dyDescent="0.2">
      <c r="R5244" s="236"/>
    </row>
    <row r="5245" spans="18:18" x14ac:dyDescent="0.2">
      <c r="R5245" s="237"/>
    </row>
    <row r="5246" spans="18:18" x14ac:dyDescent="0.2">
      <c r="R5246" s="237"/>
    </row>
    <row r="5251" spans="18:18" x14ac:dyDescent="0.2">
      <c r="R5251" s="97"/>
    </row>
    <row r="5252" spans="18:18" x14ac:dyDescent="0.2">
      <c r="R5252" s="234"/>
    </row>
    <row r="5253" spans="18:18" x14ac:dyDescent="0.2">
      <c r="R5253" s="262"/>
    </row>
    <row r="5254" spans="18:18" x14ac:dyDescent="0.2">
      <c r="R5254" s="234"/>
    </row>
    <row r="5255" spans="18:18" x14ac:dyDescent="0.2">
      <c r="R5255" s="234"/>
    </row>
    <row r="5256" spans="18:18" x14ac:dyDescent="0.2">
      <c r="R5256" s="94"/>
    </row>
    <row r="5271" spans="18:18" x14ac:dyDescent="0.2">
      <c r="R5271" s="235"/>
    </row>
    <row r="5272" spans="18:18" x14ac:dyDescent="0.2">
      <c r="R5272" s="234"/>
    </row>
    <row r="5273" spans="18:18" x14ac:dyDescent="0.2">
      <c r="R5273" s="236"/>
    </row>
    <row r="5274" spans="18:18" x14ac:dyDescent="0.2">
      <c r="R5274" s="236"/>
    </row>
    <row r="5275" spans="18:18" x14ac:dyDescent="0.2">
      <c r="R5275" s="234"/>
    </row>
    <row r="5276" spans="18:18" x14ac:dyDescent="0.2">
      <c r="R5276" s="236"/>
    </row>
    <row r="5277" spans="18:18" x14ac:dyDescent="0.2">
      <c r="R5277" s="236"/>
    </row>
    <row r="5278" spans="18:18" x14ac:dyDescent="0.2">
      <c r="R5278" s="237"/>
    </row>
    <row r="5279" spans="18:18" x14ac:dyDescent="0.2">
      <c r="R5279" s="237"/>
    </row>
    <row r="5284" spans="18:18" x14ac:dyDescent="0.2">
      <c r="R5284" s="97"/>
    </row>
    <row r="5285" spans="18:18" x14ac:dyDescent="0.2">
      <c r="R5285" s="234"/>
    </row>
    <row r="5286" spans="18:18" x14ac:dyDescent="0.2">
      <c r="R5286" s="262"/>
    </row>
    <row r="5287" spans="18:18" x14ac:dyDescent="0.2">
      <c r="R5287" s="234"/>
    </row>
    <row r="5288" spans="18:18" x14ac:dyDescent="0.2">
      <c r="R5288" s="234"/>
    </row>
    <row r="5289" spans="18:18" x14ac:dyDescent="0.2">
      <c r="R5289" s="94"/>
    </row>
    <row r="5304" spans="18:18" x14ac:dyDescent="0.2">
      <c r="R5304" s="235"/>
    </row>
    <row r="5305" spans="18:18" x14ac:dyDescent="0.2">
      <c r="R5305" s="234"/>
    </row>
    <row r="5306" spans="18:18" x14ac:dyDescent="0.2">
      <c r="R5306" s="236"/>
    </row>
    <row r="5307" spans="18:18" x14ac:dyDescent="0.2">
      <c r="R5307" s="236"/>
    </row>
    <row r="5308" spans="18:18" x14ac:dyDescent="0.2">
      <c r="R5308" s="234"/>
    </row>
    <row r="5309" spans="18:18" x14ac:dyDescent="0.2">
      <c r="R5309" s="236"/>
    </row>
    <row r="5310" spans="18:18" x14ac:dyDescent="0.2">
      <c r="R5310" s="236"/>
    </row>
    <row r="5311" spans="18:18" x14ac:dyDescent="0.2">
      <c r="R5311" s="237"/>
    </row>
    <row r="5312" spans="18:18" x14ac:dyDescent="0.2">
      <c r="R5312" s="237"/>
    </row>
    <row r="5317" spans="18:18" x14ac:dyDescent="0.2">
      <c r="R5317" s="97"/>
    </row>
    <row r="5318" spans="18:18" x14ac:dyDescent="0.2">
      <c r="R5318" s="234"/>
    </row>
    <row r="5319" spans="18:18" x14ac:dyDescent="0.2">
      <c r="R5319" s="262"/>
    </row>
    <row r="5320" spans="18:18" x14ac:dyDescent="0.2">
      <c r="R5320" s="234"/>
    </row>
    <row r="5321" spans="18:18" x14ac:dyDescent="0.2">
      <c r="R5321" s="234"/>
    </row>
    <row r="5322" spans="18:18" x14ac:dyDescent="0.2">
      <c r="R5322" s="94"/>
    </row>
    <row r="5337" spans="18:18" x14ac:dyDescent="0.2">
      <c r="R5337" s="235"/>
    </row>
    <row r="5338" spans="18:18" x14ac:dyDescent="0.2">
      <c r="R5338" s="234"/>
    </row>
    <row r="5339" spans="18:18" x14ac:dyDescent="0.2">
      <c r="R5339" s="236"/>
    </row>
    <row r="5340" spans="18:18" x14ac:dyDescent="0.2">
      <c r="R5340" s="236"/>
    </row>
    <row r="5341" spans="18:18" x14ac:dyDescent="0.2">
      <c r="R5341" s="234"/>
    </row>
    <row r="5342" spans="18:18" x14ac:dyDescent="0.2">
      <c r="R5342" s="236"/>
    </row>
    <row r="5343" spans="18:18" x14ac:dyDescent="0.2">
      <c r="R5343" s="236"/>
    </row>
    <row r="5344" spans="18:18" x14ac:dyDescent="0.2">
      <c r="R5344" s="237"/>
    </row>
    <row r="5345" spans="18:18" x14ac:dyDescent="0.2">
      <c r="R5345" s="237"/>
    </row>
    <row r="5350" spans="18:18" x14ac:dyDescent="0.2">
      <c r="R5350" s="97"/>
    </row>
    <row r="5351" spans="18:18" x14ac:dyDescent="0.2">
      <c r="R5351" s="234"/>
    </row>
    <row r="5352" spans="18:18" x14ac:dyDescent="0.2">
      <c r="R5352" s="262"/>
    </row>
    <row r="5353" spans="18:18" x14ac:dyDescent="0.2">
      <c r="R5353" s="234"/>
    </row>
    <row r="5354" spans="18:18" x14ac:dyDescent="0.2">
      <c r="R5354" s="234"/>
    </row>
    <row r="5355" spans="18:18" x14ac:dyDescent="0.2">
      <c r="R5355" s="94"/>
    </row>
    <row r="5370" spans="18:18" x14ac:dyDescent="0.2">
      <c r="R5370" s="235"/>
    </row>
    <row r="5371" spans="18:18" x14ac:dyDescent="0.2">
      <c r="R5371" s="234"/>
    </row>
    <row r="5372" spans="18:18" x14ac:dyDescent="0.2">
      <c r="R5372" s="236"/>
    </row>
    <row r="5373" spans="18:18" x14ac:dyDescent="0.2">
      <c r="R5373" s="236"/>
    </row>
    <row r="5374" spans="18:18" x14ac:dyDescent="0.2">
      <c r="R5374" s="234"/>
    </row>
    <row r="5375" spans="18:18" x14ac:dyDescent="0.2">
      <c r="R5375" s="236"/>
    </row>
    <row r="5376" spans="18:18" x14ac:dyDescent="0.2">
      <c r="R5376" s="236"/>
    </row>
    <row r="5377" spans="18:18" x14ac:dyDescent="0.2">
      <c r="R5377" s="237"/>
    </row>
    <row r="5378" spans="18:18" x14ac:dyDescent="0.2">
      <c r="R5378" s="237"/>
    </row>
    <row r="5383" spans="18:18" x14ac:dyDescent="0.2">
      <c r="R5383" s="97"/>
    </row>
    <row r="5384" spans="18:18" x14ac:dyDescent="0.2">
      <c r="R5384" s="234"/>
    </row>
    <row r="5385" spans="18:18" x14ac:dyDescent="0.2">
      <c r="R5385" s="262"/>
    </row>
    <row r="5386" spans="18:18" x14ac:dyDescent="0.2">
      <c r="R5386" s="234"/>
    </row>
    <row r="5387" spans="18:18" x14ac:dyDescent="0.2">
      <c r="R5387" s="234"/>
    </row>
    <row r="5388" spans="18:18" x14ac:dyDescent="0.2">
      <c r="R5388" s="94"/>
    </row>
    <row r="5403" spans="18:18" x14ac:dyDescent="0.2">
      <c r="R5403" s="235"/>
    </row>
    <row r="5404" spans="18:18" x14ac:dyDescent="0.2">
      <c r="R5404" s="234"/>
    </row>
    <row r="5405" spans="18:18" x14ac:dyDescent="0.2">
      <c r="R5405" s="236"/>
    </row>
    <row r="5406" spans="18:18" x14ac:dyDescent="0.2">
      <c r="R5406" s="236"/>
    </row>
    <row r="5407" spans="18:18" x14ac:dyDescent="0.2">
      <c r="R5407" s="234"/>
    </row>
    <row r="5408" spans="18:18" x14ac:dyDescent="0.2">
      <c r="R5408" s="236"/>
    </row>
    <row r="5409" spans="18:18" x14ac:dyDescent="0.2">
      <c r="R5409" s="236"/>
    </row>
    <row r="5410" spans="18:18" x14ac:dyDescent="0.2">
      <c r="R5410" s="237"/>
    </row>
    <row r="5411" spans="18:18" x14ac:dyDescent="0.2">
      <c r="R5411" s="237"/>
    </row>
    <row r="5416" spans="18:18" x14ac:dyDescent="0.2">
      <c r="R5416" s="97"/>
    </row>
    <row r="5417" spans="18:18" x14ac:dyDescent="0.2">
      <c r="R5417" s="234"/>
    </row>
    <row r="5418" spans="18:18" x14ac:dyDescent="0.2">
      <c r="R5418" s="262"/>
    </row>
    <row r="5419" spans="18:18" x14ac:dyDescent="0.2">
      <c r="R5419" s="234"/>
    </row>
    <row r="5420" spans="18:18" x14ac:dyDescent="0.2">
      <c r="R5420" s="234"/>
    </row>
    <row r="5421" spans="18:18" x14ac:dyDescent="0.2">
      <c r="R5421" s="94"/>
    </row>
    <row r="5436" spans="18:18" x14ac:dyDescent="0.2">
      <c r="R5436" s="235"/>
    </row>
    <row r="5437" spans="18:18" x14ac:dyDescent="0.2">
      <c r="R5437" s="234"/>
    </row>
    <row r="5438" spans="18:18" x14ac:dyDescent="0.2">
      <c r="R5438" s="236"/>
    </row>
    <row r="5439" spans="18:18" x14ac:dyDescent="0.2">
      <c r="R5439" s="236"/>
    </row>
    <row r="5440" spans="18:18" x14ac:dyDescent="0.2">
      <c r="R5440" s="234"/>
    </row>
    <row r="5441" spans="18:18" x14ac:dyDescent="0.2">
      <c r="R5441" s="236"/>
    </row>
    <row r="5442" spans="18:18" x14ac:dyDescent="0.2">
      <c r="R5442" s="236"/>
    </row>
    <row r="5443" spans="18:18" x14ac:dyDescent="0.2">
      <c r="R5443" s="237"/>
    </row>
    <row r="5444" spans="18:18" x14ac:dyDescent="0.2">
      <c r="R5444" s="237"/>
    </row>
    <row r="5449" spans="18:18" x14ac:dyDescent="0.2">
      <c r="R5449" s="97"/>
    </row>
    <row r="5450" spans="18:18" x14ac:dyDescent="0.2">
      <c r="R5450" s="234"/>
    </row>
    <row r="5451" spans="18:18" x14ac:dyDescent="0.2">
      <c r="R5451" s="262"/>
    </row>
    <row r="5452" spans="18:18" x14ac:dyDescent="0.2">
      <c r="R5452" s="234"/>
    </row>
    <row r="5453" spans="18:18" x14ac:dyDescent="0.2">
      <c r="R5453" s="234"/>
    </row>
    <row r="5454" spans="18:18" x14ac:dyDescent="0.2">
      <c r="R5454" s="94"/>
    </row>
    <row r="5469" spans="18:18" x14ac:dyDescent="0.2">
      <c r="R5469" s="235"/>
    </row>
    <row r="5470" spans="18:18" x14ac:dyDescent="0.2">
      <c r="R5470" s="234"/>
    </row>
    <row r="5471" spans="18:18" x14ac:dyDescent="0.2">
      <c r="R5471" s="236"/>
    </row>
    <row r="5472" spans="18:18" x14ac:dyDescent="0.2">
      <c r="R5472" s="236"/>
    </row>
    <row r="5473" spans="18:18" x14ac:dyDescent="0.2">
      <c r="R5473" s="234"/>
    </row>
    <row r="5474" spans="18:18" x14ac:dyDescent="0.2">
      <c r="R5474" s="236"/>
    </row>
    <row r="5475" spans="18:18" x14ac:dyDescent="0.2">
      <c r="R5475" s="236"/>
    </row>
    <row r="5476" spans="18:18" x14ac:dyDescent="0.2">
      <c r="R5476" s="237"/>
    </row>
    <row r="5477" spans="18:18" x14ac:dyDescent="0.2">
      <c r="R5477" s="237"/>
    </row>
    <row r="5482" spans="18:18" x14ac:dyDescent="0.2">
      <c r="R5482" s="97"/>
    </row>
    <row r="5483" spans="18:18" x14ac:dyDescent="0.2">
      <c r="R5483" s="234"/>
    </row>
    <row r="5484" spans="18:18" x14ac:dyDescent="0.2">
      <c r="R5484" s="262"/>
    </row>
    <row r="5485" spans="18:18" x14ac:dyDescent="0.2">
      <c r="R5485" s="234"/>
    </row>
    <row r="5486" spans="18:18" x14ac:dyDescent="0.2">
      <c r="R5486" s="234"/>
    </row>
    <row r="5487" spans="18:18" x14ac:dyDescent="0.2">
      <c r="R5487" s="94"/>
    </row>
    <row r="5502" spans="18:18" x14ac:dyDescent="0.2">
      <c r="R5502" s="235"/>
    </row>
    <row r="5503" spans="18:18" x14ac:dyDescent="0.2">
      <c r="R5503" s="234"/>
    </row>
    <row r="5504" spans="18:18" x14ac:dyDescent="0.2">
      <c r="R5504" s="236"/>
    </row>
    <row r="5505" spans="18:18" x14ac:dyDescent="0.2">
      <c r="R5505" s="236"/>
    </row>
    <row r="5506" spans="18:18" x14ac:dyDescent="0.2">
      <c r="R5506" s="234"/>
    </row>
    <row r="5507" spans="18:18" x14ac:dyDescent="0.2">
      <c r="R5507" s="236"/>
    </row>
    <row r="5508" spans="18:18" x14ac:dyDescent="0.2">
      <c r="R5508" s="236"/>
    </row>
    <row r="5509" spans="18:18" x14ac:dyDescent="0.2">
      <c r="R5509" s="237"/>
    </row>
    <row r="5510" spans="18:18" x14ac:dyDescent="0.2">
      <c r="R5510" s="237"/>
    </row>
    <row r="5515" spans="18:18" x14ac:dyDescent="0.2">
      <c r="R5515" s="97"/>
    </row>
    <row r="5516" spans="18:18" x14ac:dyDescent="0.2">
      <c r="R5516" s="234"/>
    </row>
    <row r="5517" spans="18:18" x14ac:dyDescent="0.2">
      <c r="R5517" s="262"/>
    </row>
    <row r="5518" spans="18:18" x14ac:dyDescent="0.2">
      <c r="R5518" s="234"/>
    </row>
    <row r="5519" spans="18:18" x14ac:dyDescent="0.2">
      <c r="R5519" s="234"/>
    </row>
    <row r="5520" spans="18:18" x14ac:dyDescent="0.2">
      <c r="R5520" s="94"/>
    </row>
    <row r="5535" spans="18:18" x14ac:dyDescent="0.2">
      <c r="R5535" s="235"/>
    </row>
    <row r="5536" spans="18:18" x14ac:dyDescent="0.2">
      <c r="R5536" s="234"/>
    </row>
    <row r="5537" spans="18:18" x14ac:dyDescent="0.2">
      <c r="R5537" s="236"/>
    </row>
    <row r="5538" spans="18:18" x14ac:dyDescent="0.2">
      <c r="R5538" s="236"/>
    </row>
    <row r="5539" spans="18:18" x14ac:dyDescent="0.2">
      <c r="R5539" s="234"/>
    </row>
    <row r="5540" spans="18:18" x14ac:dyDescent="0.2">
      <c r="R5540" s="236"/>
    </row>
    <row r="5541" spans="18:18" x14ac:dyDescent="0.2">
      <c r="R5541" s="236"/>
    </row>
    <row r="5542" spans="18:18" x14ac:dyDescent="0.2">
      <c r="R5542" s="237"/>
    </row>
    <row r="5543" spans="18:18" x14ac:dyDescent="0.2">
      <c r="R5543" s="237"/>
    </row>
    <row r="5548" spans="18:18" x14ac:dyDescent="0.2">
      <c r="R5548" s="97"/>
    </row>
    <row r="5549" spans="18:18" x14ac:dyDescent="0.2">
      <c r="R5549" s="234"/>
    </row>
    <row r="5550" spans="18:18" x14ac:dyDescent="0.2">
      <c r="R5550" s="262"/>
    </row>
    <row r="5551" spans="18:18" x14ac:dyDescent="0.2">
      <c r="R5551" s="234"/>
    </row>
    <row r="5552" spans="18:18" x14ac:dyDescent="0.2">
      <c r="R5552" s="234"/>
    </row>
    <row r="5553" spans="18:18" x14ac:dyDescent="0.2">
      <c r="R5553" s="94"/>
    </row>
    <row r="5568" spans="18:18" x14ac:dyDescent="0.2">
      <c r="R5568" s="235"/>
    </row>
    <row r="5569" spans="18:18" x14ac:dyDescent="0.2">
      <c r="R5569" s="234"/>
    </row>
    <row r="5570" spans="18:18" x14ac:dyDescent="0.2">
      <c r="R5570" s="236"/>
    </row>
    <row r="5571" spans="18:18" x14ac:dyDescent="0.2">
      <c r="R5571" s="236"/>
    </row>
    <row r="5572" spans="18:18" x14ac:dyDescent="0.2">
      <c r="R5572" s="234"/>
    </row>
    <row r="5573" spans="18:18" x14ac:dyDescent="0.2">
      <c r="R5573" s="236"/>
    </row>
    <row r="5574" spans="18:18" x14ac:dyDescent="0.2">
      <c r="R5574" s="236"/>
    </row>
    <row r="5575" spans="18:18" x14ac:dyDescent="0.2">
      <c r="R5575" s="237"/>
    </row>
    <row r="5576" spans="18:18" x14ac:dyDescent="0.2">
      <c r="R5576" s="237"/>
    </row>
    <row r="5581" spans="18:18" x14ac:dyDescent="0.2">
      <c r="R5581" s="97"/>
    </row>
    <row r="5582" spans="18:18" x14ac:dyDescent="0.2">
      <c r="R5582" s="234"/>
    </row>
    <row r="5583" spans="18:18" x14ac:dyDescent="0.2">
      <c r="R5583" s="262"/>
    </row>
    <row r="5584" spans="18:18" x14ac:dyDescent="0.2">
      <c r="R5584" s="234"/>
    </row>
    <row r="5585" spans="18:18" x14ac:dyDescent="0.2">
      <c r="R5585" s="234"/>
    </row>
    <row r="5586" spans="18:18" x14ac:dyDescent="0.2">
      <c r="R5586" s="94"/>
    </row>
    <row r="5601" spans="18:18" x14ac:dyDescent="0.2">
      <c r="R5601" s="235"/>
    </row>
    <row r="5602" spans="18:18" x14ac:dyDescent="0.2">
      <c r="R5602" s="234"/>
    </row>
    <row r="5603" spans="18:18" x14ac:dyDescent="0.2">
      <c r="R5603" s="236"/>
    </row>
    <row r="5604" spans="18:18" x14ac:dyDescent="0.2">
      <c r="R5604" s="236"/>
    </row>
    <row r="5605" spans="18:18" x14ac:dyDescent="0.2">
      <c r="R5605" s="234"/>
    </row>
    <row r="5606" spans="18:18" x14ac:dyDescent="0.2">
      <c r="R5606" s="236"/>
    </row>
    <row r="5607" spans="18:18" x14ac:dyDescent="0.2">
      <c r="R5607" s="236"/>
    </row>
    <row r="5608" spans="18:18" x14ac:dyDescent="0.2">
      <c r="R5608" s="237"/>
    </row>
    <row r="5609" spans="18:18" x14ac:dyDescent="0.2">
      <c r="R5609" s="237"/>
    </row>
    <row r="5614" spans="18:18" x14ac:dyDescent="0.2">
      <c r="R5614" s="97"/>
    </row>
    <row r="5615" spans="18:18" x14ac:dyDescent="0.2">
      <c r="R5615" s="234"/>
    </row>
    <row r="5616" spans="18:18" x14ac:dyDescent="0.2">
      <c r="R5616" s="262"/>
    </row>
    <row r="5617" spans="18:18" x14ac:dyDescent="0.2">
      <c r="R5617" s="234"/>
    </row>
    <row r="5618" spans="18:18" x14ac:dyDescent="0.2">
      <c r="R5618" s="234"/>
    </row>
    <row r="5619" spans="18:18" x14ac:dyDescent="0.2">
      <c r="R5619" s="94"/>
    </row>
    <row r="5634" spans="18:18" x14ac:dyDescent="0.2">
      <c r="R5634" s="235"/>
    </row>
    <row r="5635" spans="18:18" x14ac:dyDescent="0.2">
      <c r="R5635" s="234"/>
    </row>
    <row r="5636" spans="18:18" x14ac:dyDescent="0.2">
      <c r="R5636" s="236"/>
    </row>
    <row r="5637" spans="18:18" x14ac:dyDescent="0.2">
      <c r="R5637" s="236"/>
    </row>
    <row r="5638" spans="18:18" x14ac:dyDescent="0.2">
      <c r="R5638" s="234"/>
    </row>
    <row r="5639" spans="18:18" x14ac:dyDescent="0.2">
      <c r="R5639" s="236"/>
    </row>
    <row r="5640" spans="18:18" x14ac:dyDescent="0.2">
      <c r="R5640" s="236"/>
    </row>
    <row r="5641" spans="18:18" x14ac:dyDescent="0.2">
      <c r="R5641" s="237"/>
    </row>
    <row r="5642" spans="18:18" x14ac:dyDescent="0.2">
      <c r="R5642" s="237"/>
    </row>
    <row r="5647" spans="18:18" x14ac:dyDescent="0.2">
      <c r="R5647" s="97"/>
    </row>
    <row r="5648" spans="18:18" x14ac:dyDescent="0.2">
      <c r="R5648" s="234"/>
    </row>
    <row r="5649" spans="18:18" x14ac:dyDescent="0.2">
      <c r="R5649" s="262"/>
    </row>
    <row r="5650" spans="18:18" x14ac:dyDescent="0.2">
      <c r="R5650" s="234"/>
    </row>
    <row r="5651" spans="18:18" x14ac:dyDescent="0.2">
      <c r="R5651" s="234"/>
    </row>
    <row r="5652" spans="18:18" x14ac:dyDescent="0.2">
      <c r="R5652" s="94"/>
    </row>
    <row r="5667" spans="18:18" x14ac:dyDescent="0.2">
      <c r="R5667" s="235"/>
    </row>
    <row r="5668" spans="18:18" x14ac:dyDescent="0.2">
      <c r="R5668" s="234"/>
    </row>
    <row r="5669" spans="18:18" x14ac:dyDescent="0.2">
      <c r="R5669" s="236"/>
    </row>
    <row r="5670" spans="18:18" x14ac:dyDescent="0.2">
      <c r="R5670" s="236"/>
    </row>
    <row r="5671" spans="18:18" x14ac:dyDescent="0.2">
      <c r="R5671" s="234"/>
    </row>
    <row r="5672" spans="18:18" x14ac:dyDescent="0.2">
      <c r="R5672" s="236"/>
    </row>
    <row r="5673" spans="18:18" x14ac:dyDescent="0.2">
      <c r="R5673" s="236"/>
    </row>
    <row r="5674" spans="18:18" x14ac:dyDescent="0.2">
      <c r="R5674" s="237"/>
    </row>
    <row r="5675" spans="18:18" x14ac:dyDescent="0.2">
      <c r="R5675" s="237"/>
    </row>
    <row r="5680" spans="18:18" x14ac:dyDescent="0.2">
      <c r="R5680" s="97"/>
    </row>
    <row r="5681" spans="18:18" x14ac:dyDescent="0.2">
      <c r="R5681" s="234"/>
    </row>
    <row r="5682" spans="18:18" x14ac:dyDescent="0.2">
      <c r="R5682" s="262"/>
    </row>
    <row r="5683" spans="18:18" x14ac:dyDescent="0.2">
      <c r="R5683" s="234"/>
    </row>
    <row r="5684" spans="18:18" x14ac:dyDescent="0.2">
      <c r="R5684" s="234"/>
    </row>
    <row r="5685" spans="18:18" x14ac:dyDescent="0.2">
      <c r="R5685" s="94"/>
    </row>
    <row r="5700" spans="18:18" x14ac:dyDescent="0.2">
      <c r="R5700" s="235"/>
    </row>
    <row r="5701" spans="18:18" x14ac:dyDescent="0.2">
      <c r="R5701" s="234"/>
    </row>
    <row r="5702" spans="18:18" x14ac:dyDescent="0.2">
      <c r="R5702" s="236"/>
    </row>
    <row r="5703" spans="18:18" x14ac:dyDescent="0.2">
      <c r="R5703" s="236"/>
    </row>
    <row r="5704" spans="18:18" x14ac:dyDescent="0.2">
      <c r="R5704" s="234"/>
    </row>
    <row r="5705" spans="18:18" x14ac:dyDescent="0.2">
      <c r="R5705" s="236"/>
    </row>
    <row r="5706" spans="18:18" x14ac:dyDescent="0.2">
      <c r="R5706" s="236"/>
    </row>
    <row r="5707" spans="18:18" x14ac:dyDescent="0.2">
      <c r="R5707" s="237"/>
    </row>
    <row r="5708" spans="18:18" x14ac:dyDescent="0.2">
      <c r="R5708" s="237"/>
    </row>
    <row r="5713" spans="18:18" x14ac:dyDescent="0.2">
      <c r="R5713" s="97"/>
    </row>
    <row r="5714" spans="18:18" x14ac:dyDescent="0.2">
      <c r="R5714" s="234"/>
    </row>
    <row r="5715" spans="18:18" x14ac:dyDescent="0.2">
      <c r="R5715" s="262"/>
    </row>
    <row r="5716" spans="18:18" x14ac:dyDescent="0.2">
      <c r="R5716" s="234"/>
    </row>
    <row r="5717" spans="18:18" x14ac:dyDescent="0.2">
      <c r="R5717" s="234"/>
    </row>
    <row r="5718" spans="18:18" x14ac:dyDescent="0.2">
      <c r="R5718" s="94"/>
    </row>
    <row r="5733" spans="18:18" x14ac:dyDescent="0.2">
      <c r="R5733" s="235"/>
    </row>
    <row r="5734" spans="18:18" x14ac:dyDescent="0.2">
      <c r="R5734" s="234"/>
    </row>
    <row r="5735" spans="18:18" x14ac:dyDescent="0.2">
      <c r="R5735" s="236"/>
    </row>
    <row r="5736" spans="18:18" x14ac:dyDescent="0.2">
      <c r="R5736" s="236"/>
    </row>
    <row r="5737" spans="18:18" x14ac:dyDescent="0.2">
      <c r="R5737" s="234"/>
    </row>
    <row r="5738" spans="18:18" x14ac:dyDescent="0.2">
      <c r="R5738" s="236"/>
    </row>
    <row r="5739" spans="18:18" x14ac:dyDescent="0.2">
      <c r="R5739" s="236"/>
    </row>
    <row r="5740" spans="18:18" x14ac:dyDescent="0.2">
      <c r="R5740" s="237"/>
    </row>
    <row r="5741" spans="18:18" x14ac:dyDescent="0.2">
      <c r="R5741" s="237"/>
    </row>
    <row r="5746" spans="18:18" x14ac:dyDescent="0.2">
      <c r="R5746" s="97"/>
    </row>
    <row r="5747" spans="18:18" x14ac:dyDescent="0.2">
      <c r="R5747" s="234"/>
    </row>
    <row r="5748" spans="18:18" x14ac:dyDescent="0.2">
      <c r="R5748" s="262"/>
    </row>
    <row r="5749" spans="18:18" x14ac:dyDescent="0.2">
      <c r="R5749" s="234"/>
    </row>
    <row r="5750" spans="18:18" x14ac:dyDescent="0.2">
      <c r="R5750" s="234"/>
    </row>
    <row r="5751" spans="18:18" x14ac:dyDescent="0.2">
      <c r="R5751" s="94"/>
    </row>
    <row r="5766" spans="18:18" x14ac:dyDescent="0.2">
      <c r="R5766" s="235"/>
    </row>
    <row r="5767" spans="18:18" x14ac:dyDescent="0.2">
      <c r="R5767" s="234"/>
    </row>
    <row r="5768" spans="18:18" x14ac:dyDescent="0.2">
      <c r="R5768" s="236"/>
    </row>
    <row r="5769" spans="18:18" x14ac:dyDescent="0.2">
      <c r="R5769" s="236"/>
    </row>
    <row r="5770" spans="18:18" x14ac:dyDescent="0.2">
      <c r="R5770" s="234"/>
    </row>
    <row r="5771" spans="18:18" x14ac:dyDescent="0.2">
      <c r="R5771" s="236"/>
    </row>
    <row r="5772" spans="18:18" x14ac:dyDescent="0.2">
      <c r="R5772" s="236"/>
    </row>
    <row r="5773" spans="18:18" x14ac:dyDescent="0.2">
      <c r="R5773" s="237"/>
    </row>
    <row r="5774" spans="18:18" x14ac:dyDescent="0.2">
      <c r="R5774" s="237"/>
    </row>
    <row r="5779" spans="18:18" x14ac:dyDescent="0.2">
      <c r="R5779" s="97"/>
    </row>
    <row r="5780" spans="18:18" x14ac:dyDescent="0.2">
      <c r="R5780" s="234"/>
    </row>
    <row r="5781" spans="18:18" x14ac:dyDescent="0.2">
      <c r="R5781" s="262"/>
    </row>
    <row r="5782" spans="18:18" x14ac:dyDescent="0.2">
      <c r="R5782" s="234"/>
    </row>
    <row r="5783" spans="18:18" x14ac:dyDescent="0.2">
      <c r="R5783" s="234"/>
    </row>
    <row r="5784" spans="18:18" x14ac:dyDescent="0.2">
      <c r="R5784" s="94"/>
    </row>
    <row r="5799" spans="18:18" x14ac:dyDescent="0.2">
      <c r="R5799" s="235"/>
    </row>
    <row r="5800" spans="18:18" x14ac:dyDescent="0.2">
      <c r="R5800" s="234"/>
    </row>
    <row r="5801" spans="18:18" x14ac:dyDescent="0.2">
      <c r="R5801" s="236"/>
    </row>
    <row r="5802" spans="18:18" x14ac:dyDescent="0.2">
      <c r="R5802" s="236"/>
    </row>
    <row r="5803" spans="18:18" x14ac:dyDescent="0.2">
      <c r="R5803" s="234"/>
    </row>
    <row r="5804" spans="18:18" x14ac:dyDescent="0.2">
      <c r="R5804" s="236"/>
    </row>
    <row r="5805" spans="18:18" x14ac:dyDescent="0.2">
      <c r="R5805" s="236"/>
    </row>
    <row r="5806" spans="18:18" x14ac:dyDescent="0.2">
      <c r="R5806" s="237"/>
    </row>
    <row r="5807" spans="18:18" x14ac:dyDescent="0.2">
      <c r="R5807" s="237"/>
    </row>
    <row r="5812" spans="18:18" x14ac:dyDescent="0.2">
      <c r="R5812" s="97"/>
    </row>
    <row r="5813" spans="18:18" x14ac:dyDescent="0.2">
      <c r="R5813" s="234"/>
    </row>
    <row r="5814" spans="18:18" x14ac:dyDescent="0.2">
      <c r="R5814" s="262"/>
    </row>
    <row r="5815" spans="18:18" x14ac:dyDescent="0.2">
      <c r="R5815" s="234"/>
    </row>
    <row r="5816" spans="18:18" x14ac:dyDescent="0.2">
      <c r="R5816" s="234"/>
    </row>
    <row r="5817" spans="18:18" x14ac:dyDescent="0.2">
      <c r="R5817" s="94"/>
    </row>
    <row r="5832" spans="18:18" x14ac:dyDescent="0.2">
      <c r="R5832" s="235"/>
    </row>
    <row r="5833" spans="18:18" x14ac:dyDescent="0.2">
      <c r="R5833" s="234"/>
    </row>
    <row r="5834" spans="18:18" x14ac:dyDescent="0.2">
      <c r="R5834" s="236"/>
    </row>
    <row r="5835" spans="18:18" x14ac:dyDescent="0.2">
      <c r="R5835" s="236"/>
    </row>
    <row r="5836" spans="18:18" x14ac:dyDescent="0.2">
      <c r="R5836" s="234"/>
    </row>
    <row r="5837" spans="18:18" x14ac:dyDescent="0.2">
      <c r="R5837" s="236"/>
    </row>
    <row r="5838" spans="18:18" x14ac:dyDescent="0.2">
      <c r="R5838" s="236"/>
    </row>
    <row r="5839" spans="18:18" x14ac:dyDescent="0.2">
      <c r="R5839" s="237"/>
    </row>
    <row r="5840" spans="18:18" x14ac:dyDescent="0.2">
      <c r="R5840" s="237"/>
    </row>
    <row r="5845" spans="18:18" x14ac:dyDescent="0.2">
      <c r="R5845" s="97"/>
    </row>
    <row r="5846" spans="18:18" x14ac:dyDescent="0.2">
      <c r="R5846" s="234"/>
    </row>
    <row r="5847" spans="18:18" x14ac:dyDescent="0.2">
      <c r="R5847" s="262"/>
    </row>
    <row r="5848" spans="18:18" x14ac:dyDescent="0.2">
      <c r="R5848" s="234"/>
    </row>
    <row r="5849" spans="18:18" x14ac:dyDescent="0.2">
      <c r="R5849" s="234"/>
    </row>
    <row r="5850" spans="18:18" x14ac:dyDescent="0.2">
      <c r="R5850" s="94"/>
    </row>
    <row r="5865" spans="18:18" x14ac:dyDescent="0.2">
      <c r="R5865" s="235"/>
    </row>
    <row r="5866" spans="18:18" x14ac:dyDescent="0.2">
      <c r="R5866" s="234"/>
    </row>
    <row r="5867" spans="18:18" x14ac:dyDescent="0.2">
      <c r="R5867" s="236"/>
    </row>
    <row r="5868" spans="18:18" x14ac:dyDescent="0.2">
      <c r="R5868" s="236"/>
    </row>
    <row r="5869" spans="18:18" x14ac:dyDescent="0.2">
      <c r="R5869" s="234"/>
    </row>
    <row r="5870" spans="18:18" x14ac:dyDescent="0.2">
      <c r="R5870" s="236"/>
    </row>
    <row r="5871" spans="18:18" x14ac:dyDescent="0.2">
      <c r="R5871" s="236"/>
    </row>
    <row r="5872" spans="18:18" x14ac:dyDescent="0.2">
      <c r="R5872" s="237"/>
    </row>
    <row r="5873" spans="18:18" x14ac:dyDescent="0.2">
      <c r="R5873" s="237"/>
    </row>
    <row r="5878" spans="18:18" x14ac:dyDescent="0.2">
      <c r="R5878" s="97"/>
    </row>
    <row r="5879" spans="18:18" x14ac:dyDescent="0.2">
      <c r="R5879" s="234"/>
    </row>
    <row r="5880" spans="18:18" x14ac:dyDescent="0.2">
      <c r="R5880" s="262"/>
    </row>
    <row r="5881" spans="18:18" x14ac:dyDescent="0.2">
      <c r="R5881" s="234"/>
    </row>
    <row r="5882" spans="18:18" x14ac:dyDescent="0.2">
      <c r="R5882" s="234"/>
    </row>
    <row r="5883" spans="18:18" x14ac:dyDescent="0.2">
      <c r="R5883" s="94"/>
    </row>
    <row r="5898" spans="18:18" x14ac:dyDescent="0.2">
      <c r="R5898" s="235"/>
    </row>
    <row r="5899" spans="18:18" x14ac:dyDescent="0.2">
      <c r="R5899" s="234"/>
    </row>
    <row r="5900" spans="18:18" x14ac:dyDescent="0.2">
      <c r="R5900" s="236"/>
    </row>
    <row r="5901" spans="18:18" x14ac:dyDescent="0.2">
      <c r="R5901" s="236"/>
    </row>
    <row r="5902" spans="18:18" x14ac:dyDescent="0.2">
      <c r="R5902" s="234"/>
    </row>
    <row r="5903" spans="18:18" x14ac:dyDescent="0.2">
      <c r="R5903" s="236"/>
    </row>
    <row r="5904" spans="18:18" x14ac:dyDescent="0.2">
      <c r="R5904" s="236"/>
    </row>
    <row r="5905" spans="18:18" x14ac:dyDescent="0.2">
      <c r="R5905" s="237"/>
    </row>
    <row r="5906" spans="18:18" x14ac:dyDescent="0.2">
      <c r="R5906" s="237"/>
    </row>
    <row r="5911" spans="18:18" x14ac:dyDescent="0.2">
      <c r="R5911" s="97"/>
    </row>
    <row r="5912" spans="18:18" x14ac:dyDescent="0.2">
      <c r="R5912" s="234"/>
    </row>
    <row r="5913" spans="18:18" x14ac:dyDescent="0.2">
      <c r="R5913" s="262"/>
    </row>
    <row r="5914" spans="18:18" x14ac:dyDescent="0.2">
      <c r="R5914" s="234"/>
    </row>
    <row r="5915" spans="18:18" x14ac:dyDescent="0.2">
      <c r="R5915" s="234"/>
    </row>
    <row r="5916" spans="18:18" x14ac:dyDescent="0.2">
      <c r="R5916" s="94"/>
    </row>
    <row r="5931" spans="18:18" x14ac:dyDescent="0.2">
      <c r="R5931" s="235"/>
    </row>
    <row r="5932" spans="18:18" x14ac:dyDescent="0.2">
      <c r="R5932" s="234"/>
    </row>
    <row r="5933" spans="18:18" x14ac:dyDescent="0.2">
      <c r="R5933" s="236"/>
    </row>
    <row r="5934" spans="18:18" x14ac:dyDescent="0.2">
      <c r="R5934" s="236"/>
    </row>
    <row r="5935" spans="18:18" x14ac:dyDescent="0.2">
      <c r="R5935" s="234"/>
    </row>
    <row r="5936" spans="18:18" x14ac:dyDescent="0.2">
      <c r="R5936" s="236"/>
    </row>
    <row r="5937" spans="18:18" x14ac:dyDescent="0.2">
      <c r="R5937" s="236"/>
    </row>
    <row r="5938" spans="18:18" x14ac:dyDescent="0.2">
      <c r="R5938" s="237"/>
    </row>
    <row r="5939" spans="18:18" x14ac:dyDescent="0.2">
      <c r="R5939" s="237"/>
    </row>
    <row r="5944" spans="18:18" x14ac:dyDescent="0.2">
      <c r="R5944" s="97"/>
    </row>
    <row r="5945" spans="18:18" x14ac:dyDescent="0.2">
      <c r="R5945" s="234"/>
    </row>
    <row r="5946" spans="18:18" x14ac:dyDescent="0.2">
      <c r="R5946" s="262"/>
    </row>
    <row r="5947" spans="18:18" x14ac:dyDescent="0.2">
      <c r="R5947" s="234"/>
    </row>
    <row r="5948" spans="18:18" x14ac:dyDescent="0.2">
      <c r="R5948" s="234"/>
    </row>
    <row r="5949" spans="18:18" x14ac:dyDescent="0.2">
      <c r="R5949" s="94"/>
    </row>
    <row r="5964" spans="18:18" x14ac:dyDescent="0.2">
      <c r="R5964" s="235"/>
    </row>
    <row r="5965" spans="18:18" x14ac:dyDescent="0.2">
      <c r="R5965" s="234"/>
    </row>
    <row r="5966" spans="18:18" x14ac:dyDescent="0.2">
      <c r="R5966" s="236"/>
    </row>
    <row r="5967" spans="18:18" x14ac:dyDescent="0.2">
      <c r="R5967" s="236"/>
    </row>
    <row r="5968" spans="18:18" x14ac:dyDescent="0.2">
      <c r="R5968" s="234"/>
    </row>
    <row r="5969" spans="18:18" x14ac:dyDescent="0.2">
      <c r="R5969" s="236"/>
    </row>
    <row r="5970" spans="18:18" x14ac:dyDescent="0.2">
      <c r="R5970" s="236"/>
    </row>
    <row r="5971" spans="18:18" x14ac:dyDescent="0.2">
      <c r="R5971" s="237"/>
    </row>
    <row r="5972" spans="18:18" x14ac:dyDescent="0.2">
      <c r="R5972" s="237"/>
    </row>
    <row r="5977" spans="18:18" x14ac:dyDescent="0.2">
      <c r="R5977" s="97"/>
    </row>
    <row r="5978" spans="18:18" x14ac:dyDescent="0.2">
      <c r="R5978" s="234"/>
    </row>
    <row r="5979" spans="18:18" x14ac:dyDescent="0.2">
      <c r="R5979" s="262"/>
    </row>
    <row r="5980" spans="18:18" x14ac:dyDescent="0.2">
      <c r="R5980" s="234"/>
    </row>
    <row r="5981" spans="18:18" x14ac:dyDescent="0.2">
      <c r="R5981" s="234"/>
    </row>
    <row r="5982" spans="18:18" x14ac:dyDescent="0.2">
      <c r="R5982" s="94"/>
    </row>
    <row r="5997" spans="18:18" x14ac:dyDescent="0.2">
      <c r="R5997" s="235"/>
    </row>
    <row r="5998" spans="18:18" x14ac:dyDescent="0.2">
      <c r="R5998" s="234"/>
    </row>
    <row r="5999" spans="18:18" x14ac:dyDescent="0.2">
      <c r="R5999" s="236"/>
    </row>
    <row r="6000" spans="18:18" x14ac:dyDescent="0.2">
      <c r="R6000" s="236"/>
    </row>
    <row r="6001" spans="18:18" x14ac:dyDescent="0.2">
      <c r="R6001" s="234"/>
    </row>
    <row r="6002" spans="18:18" x14ac:dyDescent="0.2">
      <c r="R6002" s="236"/>
    </row>
    <row r="6003" spans="18:18" x14ac:dyDescent="0.2">
      <c r="R6003" s="236"/>
    </row>
    <row r="6004" spans="18:18" x14ac:dyDescent="0.2">
      <c r="R6004" s="237"/>
    </row>
    <row r="6005" spans="18:18" x14ac:dyDescent="0.2">
      <c r="R6005" s="237"/>
    </row>
    <row r="6010" spans="18:18" x14ac:dyDescent="0.2">
      <c r="R6010" s="97"/>
    </row>
    <row r="6011" spans="18:18" x14ac:dyDescent="0.2">
      <c r="R6011" s="234"/>
    </row>
    <row r="6012" spans="18:18" x14ac:dyDescent="0.2">
      <c r="R6012" s="262"/>
    </row>
    <row r="6013" spans="18:18" x14ac:dyDescent="0.2">
      <c r="R6013" s="234"/>
    </row>
    <row r="6014" spans="18:18" x14ac:dyDescent="0.2">
      <c r="R6014" s="234"/>
    </row>
    <row r="6015" spans="18:18" x14ac:dyDescent="0.2">
      <c r="R6015" s="94"/>
    </row>
    <row r="6030" spans="18:18" x14ac:dyDescent="0.2">
      <c r="R6030" s="235"/>
    </row>
    <row r="6031" spans="18:18" x14ac:dyDescent="0.2">
      <c r="R6031" s="234"/>
    </row>
    <row r="6032" spans="18:18" x14ac:dyDescent="0.2">
      <c r="R6032" s="236"/>
    </row>
    <row r="6033" spans="18:18" x14ac:dyDescent="0.2">
      <c r="R6033" s="236"/>
    </row>
    <row r="6034" spans="18:18" x14ac:dyDescent="0.2">
      <c r="R6034" s="234"/>
    </row>
    <row r="6035" spans="18:18" x14ac:dyDescent="0.2">
      <c r="R6035" s="236"/>
    </row>
    <row r="6036" spans="18:18" x14ac:dyDescent="0.2">
      <c r="R6036" s="236"/>
    </row>
    <row r="6037" spans="18:18" x14ac:dyDescent="0.2">
      <c r="R6037" s="237"/>
    </row>
    <row r="6038" spans="18:18" x14ac:dyDescent="0.2">
      <c r="R6038" s="237"/>
    </row>
    <row r="6043" spans="18:18" x14ac:dyDescent="0.2">
      <c r="R6043" s="97"/>
    </row>
    <row r="6044" spans="18:18" x14ac:dyDescent="0.2">
      <c r="R6044" s="234"/>
    </row>
    <row r="6045" spans="18:18" x14ac:dyDescent="0.2">
      <c r="R6045" s="262"/>
    </row>
    <row r="6046" spans="18:18" x14ac:dyDescent="0.2">
      <c r="R6046" s="234"/>
    </row>
    <row r="6047" spans="18:18" x14ac:dyDescent="0.2">
      <c r="R6047" s="234"/>
    </row>
    <row r="6048" spans="18:18" x14ac:dyDescent="0.2">
      <c r="R6048" s="94"/>
    </row>
    <row r="6063" spans="18:18" x14ac:dyDescent="0.2">
      <c r="R6063" s="235"/>
    </row>
    <row r="6064" spans="18:18" x14ac:dyDescent="0.2">
      <c r="R6064" s="234"/>
    </row>
    <row r="6065" spans="18:18" x14ac:dyDescent="0.2">
      <c r="R6065" s="236"/>
    </row>
    <row r="6066" spans="18:18" x14ac:dyDescent="0.2">
      <c r="R6066" s="236"/>
    </row>
    <row r="6067" spans="18:18" x14ac:dyDescent="0.2">
      <c r="R6067" s="234"/>
    </row>
    <row r="6068" spans="18:18" x14ac:dyDescent="0.2">
      <c r="R6068" s="236"/>
    </row>
    <row r="6069" spans="18:18" x14ac:dyDescent="0.2">
      <c r="R6069" s="236"/>
    </row>
    <row r="6070" spans="18:18" x14ac:dyDescent="0.2">
      <c r="R6070" s="237"/>
    </row>
    <row r="6071" spans="18:18" x14ac:dyDescent="0.2">
      <c r="R6071" s="237"/>
    </row>
    <row r="6076" spans="18:18" x14ac:dyDescent="0.2">
      <c r="R6076" s="97"/>
    </row>
    <row r="6077" spans="18:18" x14ac:dyDescent="0.2">
      <c r="R6077" s="234"/>
    </row>
    <row r="6078" spans="18:18" x14ac:dyDescent="0.2">
      <c r="R6078" s="262"/>
    </row>
    <row r="6079" spans="18:18" x14ac:dyDescent="0.2">
      <c r="R6079" s="234"/>
    </row>
    <row r="6080" spans="18:18" x14ac:dyDescent="0.2">
      <c r="R6080" s="234"/>
    </row>
    <row r="6081" spans="18:18" x14ac:dyDescent="0.2">
      <c r="R6081" s="94"/>
    </row>
    <row r="6096" spans="18:18" x14ac:dyDescent="0.2">
      <c r="R6096" s="235"/>
    </row>
    <row r="6097" spans="18:18" x14ac:dyDescent="0.2">
      <c r="R6097" s="234"/>
    </row>
    <row r="6098" spans="18:18" x14ac:dyDescent="0.2">
      <c r="R6098" s="236"/>
    </row>
    <row r="6099" spans="18:18" x14ac:dyDescent="0.2">
      <c r="R6099" s="236"/>
    </row>
    <row r="6100" spans="18:18" x14ac:dyDescent="0.2">
      <c r="R6100" s="234"/>
    </row>
    <row r="6101" spans="18:18" x14ac:dyDescent="0.2">
      <c r="R6101" s="236"/>
    </row>
    <row r="6102" spans="18:18" x14ac:dyDescent="0.2">
      <c r="R6102" s="236"/>
    </row>
    <row r="6103" spans="18:18" x14ac:dyDescent="0.2">
      <c r="R6103" s="237"/>
    </row>
    <row r="6104" spans="18:18" x14ac:dyDescent="0.2">
      <c r="R6104" s="237"/>
    </row>
    <row r="6109" spans="18:18" x14ac:dyDescent="0.2">
      <c r="R6109" s="97"/>
    </row>
    <row r="6110" spans="18:18" x14ac:dyDescent="0.2">
      <c r="R6110" s="234"/>
    </row>
    <row r="6111" spans="18:18" x14ac:dyDescent="0.2">
      <c r="R6111" s="262"/>
    </row>
    <row r="6112" spans="18:18" x14ac:dyDescent="0.2">
      <c r="R6112" s="234"/>
    </row>
    <row r="6113" spans="18:18" x14ac:dyDescent="0.2">
      <c r="R6113" s="234"/>
    </row>
    <row r="6114" spans="18:18" x14ac:dyDescent="0.2">
      <c r="R6114" s="94"/>
    </row>
    <row r="6129" spans="18:18" x14ac:dyDescent="0.2">
      <c r="R6129" s="235"/>
    </row>
    <row r="6130" spans="18:18" x14ac:dyDescent="0.2">
      <c r="R6130" s="234"/>
    </row>
    <row r="6131" spans="18:18" x14ac:dyDescent="0.2">
      <c r="R6131" s="236"/>
    </row>
    <row r="6132" spans="18:18" x14ac:dyDescent="0.2">
      <c r="R6132" s="236"/>
    </row>
    <row r="6133" spans="18:18" x14ac:dyDescent="0.2">
      <c r="R6133" s="234"/>
    </row>
    <row r="6134" spans="18:18" x14ac:dyDescent="0.2">
      <c r="R6134" s="236"/>
    </row>
    <row r="6135" spans="18:18" x14ac:dyDescent="0.2">
      <c r="R6135" s="236"/>
    </row>
    <row r="6136" spans="18:18" x14ac:dyDescent="0.2">
      <c r="R6136" s="237"/>
    </row>
    <row r="6137" spans="18:18" x14ac:dyDescent="0.2">
      <c r="R6137" s="237"/>
    </row>
    <row r="6142" spans="18:18" x14ac:dyDescent="0.2">
      <c r="R6142" s="97"/>
    </row>
    <row r="6143" spans="18:18" x14ac:dyDescent="0.2">
      <c r="R6143" s="234"/>
    </row>
    <row r="6144" spans="18:18" x14ac:dyDescent="0.2">
      <c r="R6144" s="262"/>
    </row>
    <row r="6145" spans="18:18" x14ac:dyDescent="0.2">
      <c r="R6145" s="234"/>
    </row>
    <row r="6146" spans="18:18" x14ac:dyDescent="0.2">
      <c r="R6146" s="234"/>
    </row>
    <row r="6147" spans="18:18" x14ac:dyDescent="0.2">
      <c r="R6147" s="94"/>
    </row>
    <row r="6162" spans="18:18" x14ac:dyDescent="0.2">
      <c r="R6162" s="235"/>
    </row>
    <row r="6163" spans="18:18" x14ac:dyDescent="0.2">
      <c r="R6163" s="234"/>
    </row>
    <row r="6164" spans="18:18" x14ac:dyDescent="0.2">
      <c r="R6164" s="236"/>
    </row>
    <row r="6165" spans="18:18" x14ac:dyDescent="0.2">
      <c r="R6165" s="236"/>
    </row>
    <row r="6166" spans="18:18" x14ac:dyDescent="0.2">
      <c r="R6166" s="234"/>
    </row>
    <row r="6167" spans="18:18" x14ac:dyDescent="0.2">
      <c r="R6167" s="236"/>
    </row>
    <row r="6168" spans="18:18" x14ac:dyDescent="0.2">
      <c r="R6168" s="236"/>
    </row>
    <row r="6169" spans="18:18" x14ac:dyDescent="0.2">
      <c r="R6169" s="237"/>
    </row>
    <row r="6170" spans="18:18" x14ac:dyDescent="0.2">
      <c r="R6170" s="237"/>
    </row>
    <row r="6175" spans="18:18" x14ac:dyDescent="0.2">
      <c r="R6175" s="97"/>
    </row>
    <row r="6176" spans="18:18" x14ac:dyDescent="0.2">
      <c r="R6176" s="234"/>
    </row>
    <row r="6177" spans="18:18" x14ac:dyDescent="0.2">
      <c r="R6177" s="262"/>
    </row>
    <row r="6178" spans="18:18" x14ac:dyDescent="0.2">
      <c r="R6178" s="234"/>
    </row>
    <row r="6179" spans="18:18" x14ac:dyDescent="0.2">
      <c r="R6179" s="234"/>
    </row>
    <row r="6180" spans="18:18" x14ac:dyDescent="0.2">
      <c r="R6180" s="94"/>
    </row>
    <row r="6195" spans="18:18" x14ac:dyDescent="0.2">
      <c r="R6195" s="235"/>
    </row>
    <row r="6196" spans="18:18" x14ac:dyDescent="0.2">
      <c r="R6196" s="234"/>
    </row>
    <row r="6197" spans="18:18" x14ac:dyDescent="0.2">
      <c r="R6197" s="236"/>
    </row>
    <row r="6198" spans="18:18" x14ac:dyDescent="0.2">
      <c r="R6198" s="236"/>
    </row>
    <row r="6199" spans="18:18" x14ac:dyDescent="0.2">
      <c r="R6199" s="234"/>
    </row>
    <row r="6200" spans="18:18" x14ac:dyDescent="0.2">
      <c r="R6200" s="236"/>
    </row>
    <row r="6201" spans="18:18" x14ac:dyDescent="0.2">
      <c r="R6201" s="236"/>
    </row>
    <row r="6202" spans="18:18" x14ac:dyDescent="0.2">
      <c r="R6202" s="237"/>
    </row>
    <row r="6203" spans="18:18" x14ac:dyDescent="0.2">
      <c r="R6203" s="237"/>
    </row>
    <row r="6208" spans="18:18" x14ac:dyDescent="0.2">
      <c r="R6208" s="97"/>
    </row>
    <row r="6209" spans="18:18" x14ac:dyDescent="0.2">
      <c r="R6209" s="234"/>
    </row>
    <row r="6210" spans="18:18" x14ac:dyDescent="0.2">
      <c r="R6210" s="262"/>
    </row>
    <row r="6211" spans="18:18" x14ac:dyDescent="0.2">
      <c r="R6211" s="234"/>
    </row>
    <row r="6212" spans="18:18" x14ac:dyDescent="0.2">
      <c r="R6212" s="234"/>
    </row>
    <row r="6213" spans="18:18" x14ac:dyDescent="0.2">
      <c r="R6213" s="94"/>
    </row>
    <row r="6228" spans="18:18" x14ac:dyDescent="0.2">
      <c r="R6228" s="235"/>
    </row>
    <row r="6229" spans="18:18" x14ac:dyDescent="0.2">
      <c r="R6229" s="234"/>
    </row>
    <row r="6230" spans="18:18" x14ac:dyDescent="0.2">
      <c r="R6230" s="236"/>
    </row>
    <row r="6231" spans="18:18" x14ac:dyDescent="0.2">
      <c r="R6231" s="236"/>
    </row>
    <row r="6232" spans="18:18" x14ac:dyDescent="0.2">
      <c r="R6232" s="234"/>
    </row>
    <row r="6233" spans="18:18" x14ac:dyDescent="0.2">
      <c r="R6233" s="236"/>
    </row>
    <row r="6234" spans="18:18" x14ac:dyDescent="0.2">
      <c r="R6234" s="236"/>
    </row>
    <row r="6235" spans="18:18" x14ac:dyDescent="0.2">
      <c r="R6235" s="237"/>
    </row>
    <row r="6236" spans="18:18" x14ac:dyDescent="0.2">
      <c r="R6236" s="237"/>
    </row>
    <row r="6241" spans="18:18" x14ac:dyDescent="0.2">
      <c r="R6241" s="97"/>
    </row>
    <row r="6242" spans="18:18" x14ac:dyDescent="0.2">
      <c r="R6242" s="234"/>
    </row>
    <row r="6243" spans="18:18" x14ac:dyDescent="0.2">
      <c r="R6243" s="262"/>
    </row>
    <row r="6244" spans="18:18" x14ac:dyDescent="0.2">
      <c r="R6244" s="234"/>
    </row>
    <row r="6245" spans="18:18" x14ac:dyDescent="0.2">
      <c r="R6245" s="234"/>
    </row>
    <row r="6246" spans="18:18" x14ac:dyDescent="0.2">
      <c r="R6246" s="94"/>
    </row>
    <row r="6261" spans="18:18" x14ac:dyDescent="0.2">
      <c r="R6261" s="235"/>
    </row>
    <row r="6262" spans="18:18" x14ac:dyDescent="0.2">
      <c r="R6262" s="234"/>
    </row>
    <row r="6263" spans="18:18" x14ac:dyDescent="0.2">
      <c r="R6263" s="236"/>
    </row>
    <row r="6264" spans="18:18" x14ac:dyDescent="0.2">
      <c r="R6264" s="236"/>
    </row>
    <row r="6265" spans="18:18" x14ac:dyDescent="0.2">
      <c r="R6265" s="234"/>
    </row>
    <row r="6266" spans="18:18" x14ac:dyDescent="0.2">
      <c r="R6266" s="236"/>
    </row>
    <row r="6267" spans="18:18" x14ac:dyDescent="0.2">
      <c r="R6267" s="236"/>
    </row>
    <row r="6268" spans="18:18" x14ac:dyDescent="0.2">
      <c r="R6268" s="237"/>
    </row>
    <row r="6269" spans="18:18" x14ac:dyDescent="0.2">
      <c r="R6269" s="237"/>
    </row>
    <row r="6274" spans="18:18" x14ac:dyDescent="0.2">
      <c r="R6274" s="97"/>
    </row>
    <row r="6275" spans="18:18" x14ac:dyDescent="0.2">
      <c r="R6275" s="234"/>
    </row>
    <row r="6276" spans="18:18" x14ac:dyDescent="0.2">
      <c r="R6276" s="262"/>
    </row>
    <row r="6277" spans="18:18" x14ac:dyDescent="0.2">
      <c r="R6277" s="234"/>
    </row>
    <row r="6278" spans="18:18" x14ac:dyDescent="0.2">
      <c r="R6278" s="234"/>
    </row>
    <row r="6279" spans="18:18" x14ac:dyDescent="0.2">
      <c r="R6279" s="94"/>
    </row>
    <row r="6294" spans="18:18" x14ac:dyDescent="0.2">
      <c r="R6294" s="235"/>
    </row>
    <row r="6295" spans="18:18" x14ac:dyDescent="0.2">
      <c r="R6295" s="234"/>
    </row>
    <row r="6296" spans="18:18" x14ac:dyDescent="0.2">
      <c r="R6296" s="236"/>
    </row>
    <row r="6297" spans="18:18" x14ac:dyDescent="0.2">
      <c r="R6297" s="236"/>
    </row>
    <row r="6298" spans="18:18" x14ac:dyDescent="0.2">
      <c r="R6298" s="234"/>
    </row>
    <row r="6299" spans="18:18" x14ac:dyDescent="0.2">
      <c r="R6299" s="236"/>
    </row>
    <row r="6300" spans="18:18" x14ac:dyDescent="0.2">
      <c r="R6300" s="236"/>
    </row>
    <row r="6301" spans="18:18" x14ac:dyDescent="0.2">
      <c r="R6301" s="237"/>
    </row>
    <row r="6302" spans="18:18" x14ac:dyDescent="0.2">
      <c r="R6302" s="237"/>
    </row>
    <row r="6307" spans="18:18" x14ac:dyDescent="0.2">
      <c r="R6307" s="97"/>
    </row>
    <row r="6308" spans="18:18" x14ac:dyDescent="0.2">
      <c r="R6308" s="234"/>
    </row>
    <row r="6309" spans="18:18" x14ac:dyDescent="0.2">
      <c r="R6309" s="262"/>
    </row>
    <row r="6310" spans="18:18" x14ac:dyDescent="0.2">
      <c r="R6310" s="234"/>
    </row>
    <row r="6311" spans="18:18" x14ac:dyDescent="0.2">
      <c r="R6311" s="234"/>
    </row>
    <row r="6312" spans="18:18" x14ac:dyDescent="0.2">
      <c r="R6312" s="94"/>
    </row>
    <row r="6327" spans="18:18" x14ac:dyDescent="0.2">
      <c r="R6327" s="235"/>
    </row>
    <row r="6328" spans="18:18" x14ac:dyDescent="0.2">
      <c r="R6328" s="234"/>
    </row>
    <row r="6329" spans="18:18" x14ac:dyDescent="0.2">
      <c r="R6329" s="236"/>
    </row>
    <row r="6330" spans="18:18" x14ac:dyDescent="0.2">
      <c r="R6330" s="236"/>
    </row>
    <row r="6331" spans="18:18" x14ac:dyDescent="0.2">
      <c r="R6331" s="234"/>
    </row>
    <row r="6332" spans="18:18" x14ac:dyDescent="0.2">
      <c r="R6332" s="236"/>
    </row>
    <row r="6333" spans="18:18" x14ac:dyDescent="0.2">
      <c r="R6333" s="236"/>
    </row>
    <row r="6334" spans="18:18" x14ac:dyDescent="0.2">
      <c r="R6334" s="237"/>
    </row>
    <row r="6335" spans="18:18" x14ac:dyDescent="0.2">
      <c r="R6335" s="237"/>
    </row>
    <row r="6340" spans="18:18" x14ac:dyDescent="0.2">
      <c r="R6340" s="97"/>
    </row>
    <row r="6341" spans="18:18" x14ac:dyDescent="0.2">
      <c r="R6341" s="234"/>
    </row>
    <row r="6342" spans="18:18" x14ac:dyDescent="0.2">
      <c r="R6342" s="262"/>
    </row>
    <row r="6343" spans="18:18" x14ac:dyDescent="0.2">
      <c r="R6343" s="234"/>
    </row>
    <row r="6344" spans="18:18" x14ac:dyDescent="0.2">
      <c r="R6344" s="234"/>
    </row>
    <row r="6345" spans="18:18" x14ac:dyDescent="0.2">
      <c r="R6345" s="94"/>
    </row>
    <row r="6360" spans="18:18" x14ac:dyDescent="0.2">
      <c r="R6360" s="235"/>
    </row>
    <row r="6361" spans="18:18" x14ac:dyDescent="0.2">
      <c r="R6361" s="234"/>
    </row>
    <row r="6362" spans="18:18" x14ac:dyDescent="0.2">
      <c r="R6362" s="236"/>
    </row>
    <row r="6363" spans="18:18" x14ac:dyDescent="0.2">
      <c r="R6363" s="236"/>
    </row>
    <row r="6364" spans="18:18" x14ac:dyDescent="0.2">
      <c r="R6364" s="234"/>
    </row>
    <row r="6365" spans="18:18" x14ac:dyDescent="0.2">
      <c r="R6365" s="236"/>
    </row>
    <row r="6366" spans="18:18" x14ac:dyDescent="0.2">
      <c r="R6366" s="236"/>
    </row>
    <row r="6367" spans="18:18" x14ac:dyDescent="0.2">
      <c r="R6367" s="237"/>
    </row>
    <row r="6368" spans="18:18" x14ac:dyDescent="0.2">
      <c r="R6368" s="237"/>
    </row>
    <row r="6373" spans="18:18" x14ac:dyDescent="0.2">
      <c r="R6373" s="97"/>
    </row>
    <row r="6374" spans="18:18" x14ac:dyDescent="0.2">
      <c r="R6374" s="234"/>
    </row>
    <row r="6375" spans="18:18" x14ac:dyDescent="0.2">
      <c r="R6375" s="262"/>
    </row>
    <row r="6376" spans="18:18" x14ac:dyDescent="0.2">
      <c r="R6376" s="234"/>
    </row>
    <row r="6377" spans="18:18" x14ac:dyDescent="0.2">
      <c r="R6377" s="234"/>
    </row>
    <row r="6378" spans="18:18" x14ac:dyDescent="0.2">
      <c r="R6378" s="94"/>
    </row>
    <row r="6393" spans="18:18" x14ac:dyDescent="0.2">
      <c r="R6393" s="235"/>
    </row>
    <row r="6394" spans="18:18" x14ac:dyDescent="0.2">
      <c r="R6394" s="234"/>
    </row>
    <row r="6395" spans="18:18" x14ac:dyDescent="0.2">
      <c r="R6395" s="236"/>
    </row>
    <row r="6396" spans="18:18" x14ac:dyDescent="0.2">
      <c r="R6396" s="236"/>
    </row>
    <row r="6397" spans="18:18" x14ac:dyDescent="0.2">
      <c r="R6397" s="234"/>
    </row>
    <row r="6398" spans="18:18" x14ac:dyDescent="0.2">
      <c r="R6398" s="236"/>
    </row>
    <row r="6399" spans="18:18" x14ac:dyDescent="0.2">
      <c r="R6399" s="236"/>
    </row>
    <row r="6400" spans="18:18" x14ac:dyDescent="0.2">
      <c r="R6400" s="237"/>
    </row>
    <row r="6401" spans="18:18" x14ac:dyDescent="0.2">
      <c r="R6401" s="237"/>
    </row>
    <row r="6406" spans="18:18" x14ac:dyDescent="0.2">
      <c r="R6406" s="97"/>
    </row>
    <row r="6407" spans="18:18" x14ac:dyDescent="0.2">
      <c r="R6407" s="234"/>
    </row>
    <row r="6408" spans="18:18" x14ac:dyDescent="0.2">
      <c r="R6408" s="262"/>
    </row>
    <row r="6409" spans="18:18" x14ac:dyDescent="0.2">
      <c r="R6409" s="234"/>
    </row>
    <row r="6410" spans="18:18" x14ac:dyDescent="0.2">
      <c r="R6410" s="234"/>
    </row>
    <row r="6411" spans="18:18" x14ac:dyDescent="0.2">
      <c r="R6411" s="94"/>
    </row>
    <row r="6426" spans="18:18" x14ac:dyDescent="0.2">
      <c r="R6426" s="235"/>
    </row>
    <row r="6427" spans="18:18" x14ac:dyDescent="0.2">
      <c r="R6427" s="234"/>
    </row>
    <row r="6428" spans="18:18" x14ac:dyDescent="0.2">
      <c r="R6428" s="236"/>
    </row>
    <row r="6429" spans="18:18" x14ac:dyDescent="0.2">
      <c r="R6429" s="236"/>
    </row>
    <row r="6430" spans="18:18" x14ac:dyDescent="0.2">
      <c r="R6430" s="234"/>
    </row>
    <row r="6431" spans="18:18" x14ac:dyDescent="0.2">
      <c r="R6431" s="236"/>
    </row>
    <row r="6432" spans="18:18" x14ac:dyDescent="0.2">
      <c r="R6432" s="236"/>
    </row>
    <row r="6433" spans="18:18" x14ac:dyDescent="0.2">
      <c r="R6433" s="237"/>
    </row>
    <row r="6434" spans="18:18" x14ac:dyDescent="0.2">
      <c r="R6434" s="237"/>
    </row>
    <row r="6439" spans="18:18" x14ac:dyDescent="0.2">
      <c r="R6439" s="97"/>
    </row>
    <row r="6440" spans="18:18" x14ac:dyDescent="0.2">
      <c r="R6440" s="234"/>
    </row>
    <row r="6441" spans="18:18" x14ac:dyDescent="0.2">
      <c r="R6441" s="262"/>
    </row>
    <row r="6442" spans="18:18" x14ac:dyDescent="0.2">
      <c r="R6442" s="234"/>
    </row>
    <row r="6443" spans="18:18" x14ac:dyDescent="0.2">
      <c r="R6443" s="234"/>
    </row>
    <row r="6444" spans="18:18" x14ac:dyDescent="0.2">
      <c r="R6444" s="94"/>
    </row>
    <row r="6459" spans="18:18" x14ac:dyDescent="0.2">
      <c r="R6459" s="235"/>
    </row>
    <row r="6460" spans="18:18" x14ac:dyDescent="0.2">
      <c r="R6460" s="234"/>
    </row>
    <row r="6461" spans="18:18" x14ac:dyDescent="0.2">
      <c r="R6461" s="236"/>
    </row>
    <row r="6462" spans="18:18" x14ac:dyDescent="0.2">
      <c r="R6462" s="236"/>
    </row>
    <row r="6463" spans="18:18" x14ac:dyDescent="0.2">
      <c r="R6463" s="234"/>
    </row>
    <row r="6464" spans="18:18" x14ac:dyDescent="0.2">
      <c r="R6464" s="236"/>
    </row>
    <row r="6465" spans="18:18" x14ac:dyDescent="0.2">
      <c r="R6465" s="236"/>
    </row>
    <row r="6466" spans="18:18" x14ac:dyDescent="0.2">
      <c r="R6466" s="237"/>
    </row>
    <row r="6467" spans="18:18" x14ac:dyDescent="0.2">
      <c r="R6467" s="237"/>
    </row>
    <row r="6472" spans="18:18" x14ac:dyDescent="0.2">
      <c r="R6472" s="97"/>
    </row>
    <row r="6473" spans="18:18" x14ac:dyDescent="0.2">
      <c r="R6473" s="234"/>
    </row>
    <row r="6474" spans="18:18" x14ac:dyDescent="0.2">
      <c r="R6474" s="262"/>
    </row>
    <row r="6475" spans="18:18" x14ac:dyDescent="0.2">
      <c r="R6475" s="234"/>
    </row>
    <row r="6476" spans="18:18" x14ac:dyDescent="0.2">
      <c r="R6476" s="234"/>
    </row>
    <row r="6477" spans="18:18" x14ac:dyDescent="0.2">
      <c r="R6477" s="94"/>
    </row>
    <row r="6492" spans="18:18" x14ac:dyDescent="0.2">
      <c r="R6492" s="235"/>
    </row>
    <row r="6493" spans="18:18" x14ac:dyDescent="0.2">
      <c r="R6493" s="234"/>
    </row>
    <row r="6494" spans="18:18" x14ac:dyDescent="0.2">
      <c r="R6494" s="236"/>
    </row>
    <row r="6495" spans="18:18" x14ac:dyDescent="0.2">
      <c r="R6495" s="236"/>
    </row>
    <row r="6496" spans="18:18" x14ac:dyDescent="0.2">
      <c r="R6496" s="234"/>
    </row>
    <row r="6497" spans="18:18" x14ac:dyDescent="0.2">
      <c r="R6497" s="236"/>
    </row>
    <row r="6498" spans="18:18" x14ac:dyDescent="0.2">
      <c r="R6498" s="236"/>
    </row>
    <row r="6499" spans="18:18" x14ac:dyDescent="0.2">
      <c r="R6499" s="237"/>
    </row>
    <row r="6500" spans="18:18" x14ac:dyDescent="0.2">
      <c r="R6500" s="237"/>
    </row>
    <row r="6505" spans="18:18" x14ac:dyDescent="0.2">
      <c r="R6505" s="97"/>
    </row>
    <row r="6506" spans="18:18" x14ac:dyDescent="0.2">
      <c r="R6506" s="234"/>
    </row>
    <row r="6507" spans="18:18" x14ac:dyDescent="0.2">
      <c r="R6507" s="262"/>
    </row>
    <row r="6508" spans="18:18" x14ac:dyDescent="0.2">
      <c r="R6508" s="234"/>
    </row>
    <row r="6509" spans="18:18" x14ac:dyDescent="0.2">
      <c r="R6509" s="234"/>
    </row>
    <row r="6510" spans="18:18" x14ac:dyDescent="0.2">
      <c r="R6510" s="94"/>
    </row>
    <row r="6525" spans="18:18" x14ac:dyDescent="0.2">
      <c r="R6525" s="235"/>
    </row>
    <row r="6526" spans="18:18" x14ac:dyDescent="0.2">
      <c r="R6526" s="234"/>
    </row>
    <row r="6527" spans="18:18" x14ac:dyDescent="0.2">
      <c r="R6527" s="236"/>
    </row>
    <row r="6528" spans="18:18" x14ac:dyDescent="0.2">
      <c r="R6528" s="236"/>
    </row>
    <row r="6529" spans="18:18" x14ac:dyDescent="0.2">
      <c r="R6529" s="234"/>
    </row>
    <row r="6530" spans="18:18" x14ac:dyDescent="0.2">
      <c r="R6530" s="236"/>
    </row>
    <row r="6531" spans="18:18" x14ac:dyDescent="0.2">
      <c r="R6531" s="236"/>
    </row>
    <row r="6532" spans="18:18" x14ac:dyDescent="0.2">
      <c r="R6532" s="237"/>
    </row>
    <row r="6533" spans="18:18" x14ac:dyDescent="0.2">
      <c r="R6533" s="237"/>
    </row>
    <row r="6538" spans="18:18" x14ac:dyDescent="0.2">
      <c r="R6538" s="97"/>
    </row>
    <row r="6539" spans="18:18" x14ac:dyDescent="0.2">
      <c r="R6539" s="234"/>
    </row>
    <row r="6540" spans="18:18" x14ac:dyDescent="0.2">
      <c r="R6540" s="262"/>
    </row>
    <row r="6541" spans="18:18" x14ac:dyDescent="0.2">
      <c r="R6541" s="234"/>
    </row>
    <row r="6542" spans="18:18" x14ac:dyDescent="0.2">
      <c r="R6542" s="234"/>
    </row>
    <row r="6543" spans="18:18" x14ac:dyDescent="0.2">
      <c r="R6543" s="94"/>
    </row>
    <row r="6558" spans="18:18" x14ac:dyDescent="0.2">
      <c r="R6558" s="235"/>
    </row>
    <row r="6559" spans="18:18" x14ac:dyDescent="0.2">
      <c r="R6559" s="234"/>
    </row>
    <row r="6560" spans="18:18" x14ac:dyDescent="0.2">
      <c r="R6560" s="236"/>
    </row>
    <row r="6561" spans="18:18" x14ac:dyDescent="0.2">
      <c r="R6561" s="236"/>
    </row>
    <row r="6562" spans="18:18" x14ac:dyDescent="0.2">
      <c r="R6562" s="234"/>
    </row>
    <row r="6563" spans="18:18" x14ac:dyDescent="0.2">
      <c r="R6563" s="236"/>
    </row>
    <row r="6564" spans="18:18" x14ac:dyDescent="0.2">
      <c r="R6564" s="236"/>
    </row>
    <row r="6565" spans="18:18" x14ac:dyDescent="0.2">
      <c r="R6565" s="237"/>
    </row>
    <row r="6566" spans="18:18" x14ac:dyDescent="0.2">
      <c r="R6566" s="237"/>
    </row>
    <row r="6571" spans="18:18" x14ac:dyDescent="0.2">
      <c r="R6571" s="97"/>
    </row>
    <row r="6572" spans="18:18" x14ac:dyDescent="0.2">
      <c r="R6572" s="234"/>
    </row>
    <row r="6573" spans="18:18" x14ac:dyDescent="0.2">
      <c r="R6573" s="262"/>
    </row>
    <row r="6574" spans="18:18" x14ac:dyDescent="0.2">
      <c r="R6574" s="234"/>
    </row>
    <row r="6575" spans="18:18" x14ac:dyDescent="0.2">
      <c r="R6575" s="234"/>
    </row>
    <row r="6576" spans="18:18" x14ac:dyDescent="0.2">
      <c r="R6576" s="94"/>
    </row>
    <row r="6591" spans="18:18" x14ac:dyDescent="0.2">
      <c r="R6591" s="235"/>
    </row>
    <row r="6592" spans="18:18" x14ac:dyDescent="0.2">
      <c r="R6592" s="234"/>
    </row>
    <row r="6593" spans="18:18" x14ac:dyDescent="0.2">
      <c r="R6593" s="236"/>
    </row>
    <row r="6594" spans="18:18" x14ac:dyDescent="0.2">
      <c r="R6594" s="236"/>
    </row>
    <row r="6595" spans="18:18" x14ac:dyDescent="0.2">
      <c r="R6595" s="234"/>
    </row>
    <row r="6596" spans="18:18" x14ac:dyDescent="0.2">
      <c r="R6596" s="236"/>
    </row>
    <row r="6597" spans="18:18" x14ac:dyDescent="0.2">
      <c r="R6597" s="236"/>
    </row>
    <row r="6598" spans="18:18" x14ac:dyDescent="0.2">
      <c r="R6598" s="237"/>
    </row>
    <row r="6599" spans="18:18" x14ac:dyDescent="0.2">
      <c r="R6599" s="237"/>
    </row>
    <row r="6604" spans="18:18" x14ac:dyDescent="0.2">
      <c r="R6604" s="97"/>
    </row>
    <row r="6605" spans="18:18" x14ac:dyDescent="0.2">
      <c r="R6605" s="234"/>
    </row>
    <row r="6606" spans="18:18" x14ac:dyDescent="0.2">
      <c r="R6606" s="262"/>
    </row>
    <row r="6607" spans="18:18" x14ac:dyDescent="0.2">
      <c r="R6607" s="234"/>
    </row>
    <row r="6608" spans="18:18" x14ac:dyDescent="0.2">
      <c r="R6608" s="234"/>
    </row>
    <row r="6609" spans="18:18" x14ac:dyDescent="0.2">
      <c r="R6609" s="94"/>
    </row>
    <row r="6624" spans="18:18" x14ac:dyDescent="0.2">
      <c r="R6624" s="235"/>
    </row>
    <row r="6625" spans="18:18" x14ac:dyDescent="0.2">
      <c r="R6625" s="234"/>
    </row>
    <row r="6626" spans="18:18" x14ac:dyDescent="0.2">
      <c r="R6626" s="236"/>
    </row>
    <row r="6627" spans="18:18" x14ac:dyDescent="0.2">
      <c r="R6627" s="236"/>
    </row>
    <row r="6628" spans="18:18" x14ac:dyDescent="0.2">
      <c r="R6628" s="234"/>
    </row>
    <row r="6629" spans="18:18" x14ac:dyDescent="0.2">
      <c r="R6629" s="236"/>
    </row>
    <row r="6630" spans="18:18" x14ac:dyDescent="0.2">
      <c r="R6630" s="236"/>
    </row>
    <row r="6631" spans="18:18" x14ac:dyDescent="0.2">
      <c r="R6631" s="237"/>
    </row>
    <row r="6632" spans="18:18" x14ac:dyDescent="0.2">
      <c r="R6632" s="237"/>
    </row>
    <row r="6637" spans="18:18" x14ac:dyDescent="0.2">
      <c r="R6637" s="97"/>
    </row>
    <row r="6638" spans="18:18" x14ac:dyDescent="0.2">
      <c r="R6638" s="234"/>
    </row>
    <row r="6639" spans="18:18" x14ac:dyDescent="0.2">
      <c r="R6639" s="262"/>
    </row>
    <row r="6640" spans="18:18" x14ac:dyDescent="0.2">
      <c r="R6640" s="234"/>
    </row>
    <row r="6641" spans="18:18" x14ac:dyDescent="0.2">
      <c r="R6641" s="234"/>
    </row>
    <row r="6642" spans="18:18" x14ac:dyDescent="0.2">
      <c r="R6642" s="94"/>
    </row>
    <row r="6657" spans="18:18" x14ac:dyDescent="0.2">
      <c r="R6657" s="235"/>
    </row>
    <row r="6658" spans="18:18" x14ac:dyDescent="0.2">
      <c r="R6658" s="234"/>
    </row>
    <row r="6659" spans="18:18" x14ac:dyDescent="0.2">
      <c r="R6659" s="236"/>
    </row>
    <row r="6660" spans="18:18" x14ac:dyDescent="0.2">
      <c r="R6660" s="236"/>
    </row>
    <row r="6661" spans="18:18" x14ac:dyDescent="0.2">
      <c r="R6661" s="234"/>
    </row>
    <row r="6662" spans="18:18" x14ac:dyDescent="0.2">
      <c r="R6662" s="236"/>
    </row>
    <row r="6663" spans="18:18" x14ac:dyDescent="0.2">
      <c r="R6663" s="236"/>
    </row>
    <row r="6664" spans="18:18" x14ac:dyDescent="0.2">
      <c r="R6664" s="237"/>
    </row>
    <row r="6665" spans="18:18" x14ac:dyDescent="0.2">
      <c r="R6665" s="237"/>
    </row>
    <row r="6670" spans="18:18" x14ac:dyDescent="0.2">
      <c r="R6670" s="97"/>
    </row>
    <row r="6671" spans="18:18" x14ac:dyDescent="0.2">
      <c r="R6671" s="234"/>
    </row>
    <row r="6672" spans="18:18" x14ac:dyDescent="0.2">
      <c r="R6672" s="262"/>
    </row>
    <row r="6673" spans="18:18" x14ac:dyDescent="0.2">
      <c r="R6673" s="234"/>
    </row>
    <row r="6674" spans="18:18" x14ac:dyDescent="0.2">
      <c r="R6674" s="234"/>
    </row>
    <row r="6675" spans="18:18" x14ac:dyDescent="0.2">
      <c r="R6675" s="94"/>
    </row>
    <row r="6690" spans="18:18" x14ac:dyDescent="0.2">
      <c r="R6690" s="235"/>
    </row>
    <row r="6691" spans="18:18" x14ac:dyDescent="0.2">
      <c r="R6691" s="234"/>
    </row>
    <row r="6692" spans="18:18" x14ac:dyDescent="0.2">
      <c r="R6692" s="236"/>
    </row>
    <row r="6693" spans="18:18" x14ac:dyDescent="0.2">
      <c r="R6693" s="236"/>
    </row>
    <row r="6694" spans="18:18" x14ac:dyDescent="0.2">
      <c r="R6694" s="234"/>
    </row>
    <row r="6695" spans="18:18" x14ac:dyDescent="0.2">
      <c r="R6695" s="236"/>
    </row>
    <row r="6696" spans="18:18" x14ac:dyDescent="0.2">
      <c r="R6696" s="236"/>
    </row>
    <row r="6697" spans="18:18" x14ac:dyDescent="0.2">
      <c r="R6697" s="237"/>
    </row>
    <row r="6698" spans="18:18" x14ac:dyDescent="0.2">
      <c r="R6698" s="237"/>
    </row>
    <row r="6703" spans="18:18" x14ac:dyDescent="0.2">
      <c r="R6703" s="97"/>
    </row>
    <row r="6704" spans="18:18" x14ac:dyDescent="0.2">
      <c r="R6704" s="234"/>
    </row>
    <row r="6705" spans="18:18" x14ac:dyDescent="0.2">
      <c r="R6705" s="262"/>
    </row>
    <row r="6706" spans="18:18" x14ac:dyDescent="0.2">
      <c r="R6706" s="234"/>
    </row>
    <row r="6707" spans="18:18" x14ac:dyDescent="0.2">
      <c r="R6707" s="234"/>
    </row>
    <row r="6708" spans="18:18" x14ac:dyDescent="0.2">
      <c r="R6708" s="94"/>
    </row>
    <row r="6723" spans="18:18" x14ac:dyDescent="0.2">
      <c r="R6723" s="235"/>
    </row>
    <row r="6724" spans="18:18" x14ac:dyDescent="0.2">
      <c r="R6724" s="234"/>
    </row>
    <row r="6725" spans="18:18" x14ac:dyDescent="0.2">
      <c r="R6725" s="236"/>
    </row>
    <row r="6726" spans="18:18" x14ac:dyDescent="0.2">
      <c r="R6726" s="236"/>
    </row>
    <row r="6727" spans="18:18" x14ac:dyDescent="0.2">
      <c r="R6727" s="234"/>
    </row>
    <row r="6728" spans="18:18" x14ac:dyDescent="0.2">
      <c r="R6728" s="236"/>
    </row>
    <row r="6729" spans="18:18" x14ac:dyDescent="0.2">
      <c r="R6729" s="236"/>
    </row>
    <row r="6730" spans="18:18" x14ac:dyDescent="0.2">
      <c r="R6730" s="237"/>
    </row>
    <row r="6731" spans="18:18" x14ac:dyDescent="0.2">
      <c r="R6731" s="237"/>
    </row>
    <row r="6736" spans="18:18" x14ac:dyDescent="0.2">
      <c r="R6736" s="97"/>
    </row>
    <row r="6737" spans="18:18" x14ac:dyDescent="0.2">
      <c r="R6737" s="234"/>
    </row>
    <row r="6738" spans="18:18" x14ac:dyDescent="0.2">
      <c r="R6738" s="262"/>
    </row>
    <row r="6739" spans="18:18" x14ac:dyDescent="0.2">
      <c r="R6739" s="234"/>
    </row>
    <row r="6740" spans="18:18" x14ac:dyDescent="0.2">
      <c r="R6740" s="234"/>
    </row>
    <row r="6741" spans="18:18" x14ac:dyDescent="0.2">
      <c r="R6741" s="94"/>
    </row>
    <row r="6756" spans="18:18" x14ac:dyDescent="0.2">
      <c r="R6756" s="235"/>
    </row>
    <row r="6757" spans="18:18" x14ac:dyDescent="0.2">
      <c r="R6757" s="234"/>
    </row>
    <row r="6758" spans="18:18" x14ac:dyDescent="0.2">
      <c r="R6758" s="236"/>
    </row>
    <row r="6759" spans="18:18" x14ac:dyDescent="0.2">
      <c r="R6759" s="236"/>
    </row>
    <row r="6760" spans="18:18" x14ac:dyDescent="0.2">
      <c r="R6760" s="234"/>
    </row>
    <row r="6761" spans="18:18" x14ac:dyDescent="0.2">
      <c r="R6761" s="236"/>
    </row>
    <row r="6762" spans="18:18" x14ac:dyDescent="0.2">
      <c r="R6762" s="236"/>
    </row>
    <row r="6763" spans="18:18" x14ac:dyDescent="0.2">
      <c r="R6763" s="237"/>
    </row>
    <row r="6764" spans="18:18" x14ac:dyDescent="0.2">
      <c r="R6764" s="237"/>
    </row>
    <row r="6769" spans="18:18" x14ac:dyDescent="0.2">
      <c r="R6769" s="97"/>
    </row>
    <row r="6770" spans="18:18" x14ac:dyDescent="0.2">
      <c r="R6770" s="234"/>
    </row>
    <row r="6771" spans="18:18" x14ac:dyDescent="0.2">
      <c r="R6771" s="262"/>
    </row>
    <row r="6772" spans="18:18" x14ac:dyDescent="0.2">
      <c r="R6772" s="234"/>
    </row>
    <row r="6773" spans="18:18" x14ac:dyDescent="0.2">
      <c r="R6773" s="234"/>
    </row>
    <row r="6774" spans="18:18" x14ac:dyDescent="0.2">
      <c r="R6774" s="94"/>
    </row>
    <row r="6789" spans="18:18" x14ac:dyDescent="0.2">
      <c r="R6789" s="235"/>
    </row>
    <row r="6790" spans="18:18" x14ac:dyDescent="0.2">
      <c r="R6790" s="234"/>
    </row>
    <row r="6791" spans="18:18" x14ac:dyDescent="0.2">
      <c r="R6791" s="236"/>
    </row>
    <row r="6792" spans="18:18" x14ac:dyDescent="0.2">
      <c r="R6792" s="236"/>
    </row>
    <row r="6793" spans="18:18" x14ac:dyDescent="0.2">
      <c r="R6793" s="234"/>
    </row>
    <row r="6794" spans="18:18" x14ac:dyDescent="0.2">
      <c r="R6794" s="236"/>
    </row>
    <row r="6795" spans="18:18" x14ac:dyDescent="0.2">
      <c r="R6795" s="236"/>
    </row>
    <row r="6796" spans="18:18" x14ac:dyDescent="0.2">
      <c r="R6796" s="237"/>
    </row>
    <row r="6797" spans="18:18" x14ac:dyDescent="0.2">
      <c r="R6797" s="237"/>
    </row>
    <row r="6802" spans="18:18" x14ac:dyDescent="0.2">
      <c r="R6802" s="97"/>
    </row>
    <row r="6803" spans="18:18" x14ac:dyDescent="0.2">
      <c r="R6803" s="234"/>
    </row>
    <row r="6804" spans="18:18" x14ac:dyDescent="0.2">
      <c r="R6804" s="262"/>
    </row>
    <row r="6805" spans="18:18" x14ac:dyDescent="0.2">
      <c r="R6805" s="234"/>
    </row>
    <row r="6806" spans="18:18" x14ac:dyDescent="0.2">
      <c r="R6806" s="234"/>
    </row>
    <row r="6807" spans="18:18" x14ac:dyDescent="0.2">
      <c r="R6807" s="94"/>
    </row>
    <row r="6822" spans="18:18" x14ac:dyDescent="0.2">
      <c r="R6822" s="235"/>
    </row>
    <row r="6823" spans="18:18" x14ac:dyDescent="0.2">
      <c r="R6823" s="234"/>
    </row>
    <row r="6824" spans="18:18" x14ac:dyDescent="0.2">
      <c r="R6824" s="236"/>
    </row>
    <row r="6825" spans="18:18" x14ac:dyDescent="0.2">
      <c r="R6825" s="236"/>
    </row>
    <row r="6826" spans="18:18" x14ac:dyDescent="0.2">
      <c r="R6826" s="234"/>
    </row>
    <row r="6827" spans="18:18" x14ac:dyDescent="0.2">
      <c r="R6827" s="236"/>
    </row>
    <row r="6828" spans="18:18" x14ac:dyDescent="0.2">
      <c r="R6828" s="236"/>
    </row>
    <row r="6829" spans="18:18" x14ac:dyDescent="0.2">
      <c r="R6829" s="237"/>
    </row>
    <row r="6830" spans="18:18" x14ac:dyDescent="0.2">
      <c r="R6830" s="237"/>
    </row>
    <row r="6835" spans="18:18" x14ac:dyDescent="0.2">
      <c r="R6835" s="97"/>
    </row>
    <row r="6836" spans="18:18" x14ac:dyDescent="0.2">
      <c r="R6836" s="234"/>
    </row>
    <row r="6837" spans="18:18" x14ac:dyDescent="0.2">
      <c r="R6837" s="262"/>
    </row>
    <row r="6838" spans="18:18" x14ac:dyDescent="0.2">
      <c r="R6838" s="234"/>
    </row>
    <row r="6839" spans="18:18" x14ac:dyDescent="0.2">
      <c r="R6839" s="234"/>
    </row>
    <row r="6840" spans="18:18" x14ac:dyDescent="0.2">
      <c r="R6840" s="94"/>
    </row>
    <row r="6855" spans="18:18" x14ac:dyDescent="0.2">
      <c r="R6855" s="235"/>
    </row>
    <row r="6856" spans="18:18" x14ac:dyDescent="0.2">
      <c r="R6856" s="234"/>
    </row>
    <row r="6857" spans="18:18" x14ac:dyDescent="0.2">
      <c r="R6857" s="236"/>
    </row>
    <row r="6858" spans="18:18" x14ac:dyDescent="0.2">
      <c r="R6858" s="236"/>
    </row>
    <row r="6859" spans="18:18" x14ac:dyDescent="0.2">
      <c r="R6859" s="234"/>
    </row>
    <row r="6860" spans="18:18" x14ac:dyDescent="0.2">
      <c r="R6860" s="236"/>
    </row>
    <row r="6861" spans="18:18" x14ac:dyDescent="0.2">
      <c r="R6861" s="236"/>
    </row>
    <row r="6862" spans="18:18" x14ac:dyDescent="0.2">
      <c r="R6862" s="237"/>
    </row>
    <row r="6863" spans="18:18" x14ac:dyDescent="0.2">
      <c r="R6863" s="237"/>
    </row>
    <row r="6868" spans="18:18" x14ac:dyDescent="0.2">
      <c r="R6868" s="97"/>
    </row>
    <row r="6869" spans="18:18" x14ac:dyDescent="0.2">
      <c r="R6869" s="234"/>
    </row>
    <row r="6870" spans="18:18" x14ac:dyDescent="0.2">
      <c r="R6870" s="262"/>
    </row>
    <row r="6871" spans="18:18" x14ac:dyDescent="0.2">
      <c r="R6871" s="234"/>
    </row>
    <row r="6872" spans="18:18" x14ac:dyDescent="0.2">
      <c r="R6872" s="234"/>
    </row>
    <row r="6873" spans="18:18" x14ac:dyDescent="0.2">
      <c r="R6873" s="94"/>
    </row>
    <row r="6888" spans="18:18" x14ac:dyDescent="0.2">
      <c r="R6888" s="235"/>
    </row>
    <row r="6889" spans="18:18" x14ac:dyDescent="0.2">
      <c r="R6889" s="234"/>
    </row>
    <row r="6890" spans="18:18" x14ac:dyDescent="0.2">
      <c r="R6890" s="236"/>
    </row>
    <row r="6891" spans="18:18" x14ac:dyDescent="0.2">
      <c r="R6891" s="236"/>
    </row>
    <row r="6892" spans="18:18" x14ac:dyDescent="0.2">
      <c r="R6892" s="234"/>
    </row>
    <row r="6893" spans="18:18" x14ac:dyDescent="0.2">
      <c r="R6893" s="236"/>
    </row>
    <row r="6894" spans="18:18" x14ac:dyDescent="0.2">
      <c r="R6894" s="236"/>
    </row>
    <row r="6895" spans="18:18" x14ac:dyDescent="0.2">
      <c r="R6895" s="237"/>
    </row>
    <row r="6896" spans="18:18" x14ac:dyDescent="0.2">
      <c r="R6896" s="237"/>
    </row>
    <row r="6901" spans="18:18" x14ac:dyDescent="0.2">
      <c r="R6901" s="97"/>
    </row>
    <row r="6902" spans="18:18" x14ac:dyDescent="0.2">
      <c r="R6902" s="234"/>
    </row>
    <row r="6903" spans="18:18" x14ac:dyDescent="0.2">
      <c r="R6903" s="262"/>
    </row>
    <row r="6904" spans="18:18" x14ac:dyDescent="0.2">
      <c r="R6904" s="234"/>
    </row>
    <row r="6905" spans="18:18" x14ac:dyDescent="0.2">
      <c r="R6905" s="234"/>
    </row>
    <row r="6906" spans="18:18" x14ac:dyDescent="0.2">
      <c r="R6906" s="94"/>
    </row>
    <row r="6921" spans="18:18" x14ac:dyDescent="0.2">
      <c r="R6921" s="235"/>
    </row>
    <row r="6922" spans="18:18" x14ac:dyDescent="0.2">
      <c r="R6922" s="234"/>
    </row>
    <row r="6923" spans="18:18" x14ac:dyDescent="0.2">
      <c r="R6923" s="236"/>
    </row>
    <row r="6924" spans="18:18" x14ac:dyDescent="0.2">
      <c r="R6924" s="236"/>
    </row>
    <row r="6925" spans="18:18" x14ac:dyDescent="0.2">
      <c r="R6925" s="234"/>
    </row>
    <row r="6926" spans="18:18" x14ac:dyDescent="0.2">
      <c r="R6926" s="236"/>
    </row>
    <row r="6927" spans="18:18" x14ac:dyDescent="0.2">
      <c r="R6927" s="236"/>
    </row>
    <row r="6928" spans="18:18" x14ac:dyDescent="0.2">
      <c r="R6928" s="237"/>
    </row>
    <row r="6929" spans="18:18" x14ac:dyDescent="0.2">
      <c r="R6929" s="237"/>
    </row>
    <row r="6934" spans="18:18" x14ac:dyDescent="0.2">
      <c r="R6934" s="97"/>
    </row>
    <row r="6935" spans="18:18" x14ac:dyDescent="0.2">
      <c r="R6935" s="234"/>
    </row>
    <row r="6936" spans="18:18" x14ac:dyDescent="0.2">
      <c r="R6936" s="262"/>
    </row>
    <row r="6937" spans="18:18" x14ac:dyDescent="0.2">
      <c r="R6937" s="234"/>
    </row>
    <row r="6938" spans="18:18" x14ac:dyDescent="0.2">
      <c r="R6938" s="234"/>
    </row>
    <row r="6939" spans="18:18" x14ac:dyDescent="0.2">
      <c r="R6939" s="94"/>
    </row>
    <row r="6954" spans="18:18" x14ac:dyDescent="0.2">
      <c r="R6954" s="235"/>
    </row>
    <row r="6955" spans="18:18" x14ac:dyDescent="0.2">
      <c r="R6955" s="234"/>
    </row>
    <row r="6956" spans="18:18" x14ac:dyDescent="0.2">
      <c r="R6956" s="236"/>
    </row>
    <row r="6957" spans="18:18" x14ac:dyDescent="0.2">
      <c r="R6957" s="236"/>
    </row>
    <row r="6958" spans="18:18" x14ac:dyDescent="0.2">
      <c r="R6958" s="234"/>
    </row>
    <row r="6959" spans="18:18" x14ac:dyDescent="0.2">
      <c r="R6959" s="236"/>
    </row>
    <row r="6960" spans="18:18" x14ac:dyDescent="0.2">
      <c r="R6960" s="236"/>
    </row>
    <row r="6961" spans="18:18" x14ac:dyDescent="0.2">
      <c r="R6961" s="237"/>
    </row>
    <row r="6962" spans="18:18" x14ac:dyDescent="0.2">
      <c r="R6962" s="237"/>
    </row>
    <row r="6967" spans="18:18" x14ac:dyDescent="0.2">
      <c r="R6967" s="97"/>
    </row>
    <row r="6968" spans="18:18" x14ac:dyDescent="0.2">
      <c r="R6968" s="234"/>
    </row>
    <row r="6969" spans="18:18" x14ac:dyDescent="0.2">
      <c r="R6969" s="262"/>
    </row>
    <row r="6970" spans="18:18" x14ac:dyDescent="0.2">
      <c r="R6970" s="234"/>
    </row>
    <row r="6971" spans="18:18" x14ac:dyDescent="0.2">
      <c r="R6971" s="234"/>
    </row>
    <row r="6972" spans="18:18" x14ac:dyDescent="0.2">
      <c r="R6972" s="94"/>
    </row>
    <row r="6987" spans="18:18" x14ac:dyDescent="0.2">
      <c r="R6987" s="235"/>
    </row>
    <row r="6988" spans="18:18" x14ac:dyDescent="0.2">
      <c r="R6988" s="234"/>
    </row>
    <row r="6989" spans="18:18" x14ac:dyDescent="0.2">
      <c r="R6989" s="236"/>
    </row>
    <row r="6990" spans="18:18" x14ac:dyDescent="0.2">
      <c r="R6990" s="236"/>
    </row>
    <row r="6991" spans="18:18" x14ac:dyDescent="0.2">
      <c r="R6991" s="234"/>
    </row>
    <row r="6992" spans="18:18" x14ac:dyDescent="0.2">
      <c r="R6992" s="236"/>
    </row>
    <row r="6993" spans="18:18" x14ac:dyDescent="0.2">
      <c r="R6993" s="236"/>
    </row>
    <row r="6994" spans="18:18" x14ac:dyDescent="0.2">
      <c r="R6994" s="237"/>
    </row>
    <row r="6995" spans="18:18" x14ac:dyDescent="0.2">
      <c r="R6995" s="237"/>
    </row>
    <row r="7000" spans="18:18" x14ac:dyDescent="0.2">
      <c r="R7000" s="97"/>
    </row>
    <row r="7001" spans="18:18" x14ac:dyDescent="0.2">
      <c r="R7001" s="234"/>
    </row>
    <row r="7002" spans="18:18" x14ac:dyDescent="0.2">
      <c r="R7002" s="262"/>
    </row>
    <row r="7003" spans="18:18" x14ac:dyDescent="0.2">
      <c r="R7003" s="234"/>
    </row>
    <row r="7004" spans="18:18" x14ac:dyDescent="0.2">
      <c r="R7004" s="234"/>
    </row>
    <row r="7005" spans="18:18" x14ac:dyDescent="0.2">
      <c r="R7005" s="94"/>
    </row>
    <row r="7020" spans="18:18" x14ac:dyDescent="0.2">
      <c r="R7020" s="235"/>
    </row>
    <row r="7021" spans="18:18" x14ac:dyDescent="0.2">
      <c r="R7021" s="234"/>
    </row>
    <row r="7022" spans="18:18" x14ac:dyDescent="0.2">
      <c r="R7022" s="236"/>
    </row>
    <row r="7023" spans="18:18" x14ac:dyDescent="0.2">
      <c r="R7023" s="236"/>
    </row>
    <row r="7024" spans="18:18" x14ac:dyDescent="0.2">
      <c r="R7024" s="234"/>
    </row>
    <row r="7025" spans="18:18" x14ac:dyDescent="0.2">
      <c r="R7025" s="236"/>
    </row>
    <row r="7026" spans="18:18" x14ac:dyDescent="0.2">
      <c r="R7026" s="236"/>
    </row>
    <row r="7027" spans="18:18" x14ac:dyDescent="0.2">
      <c r="R7027" s="237"/>
    </row>
    <row r="7028" spans="18:18" x14ac:dyDescent="0.2">
      <c r="R7028" s="237"/>
    </row>
    <row r="7033" spans="18:18" x14ac:dyDescent="0.2">
      <c r="R7033" s="97"/>
    </row>
    <row r="7034" spans="18:18" x14ac:dyDescent="0.2">
      <c r="R7034" s="234"/>
    </row>
    <row r="7035" spans="18:18" x14ac:dyDescent="0.2">
      <c r="R7035" s="262"/>
    </row>
    <row r="7036" spans="18:18" x14ac:dyDescent="0.2">
      <c r="R7036" s="234"/>
    </row>
    <row r="7037" spans="18:18" x14ac:dyDescent="0.2">
      <c r="R7037" s="234"/>
    </row>
    <row r="7038" spans="18:18" x14ac:dyDescent="0.2">
      <c r="R7038" s="94"/>
    </row>
    <row r="7053" spans="18:18" x14ac:dyDescent="0.2">
      <c r="R7053" s="235"/>
    </row>
    <row r="7054" spans="18:18" x14ac:dyDescent="0.2">
      <c r="R7054" s="234"/>
    </row>
    <row r="7055" spans="18:18" x14ac:dyDescent="0.2">
      <c r="R7055" s="236"/>
    </row>
    <row r="7056" spans="18:18" x14ac:dyDescent="0.2">
      <c r="R7056" s="236"/>
    </row>
    <row r="7057" spans="18:18" x14ac:dyDescent="0.2">
      <c r="R7057" s="234"/>
    </row>
    <row r="7058" spans="18:18" x14ac:dyDescent="0.2">
      <c r="R7058" s="236"/>
    </row>
    <row r="7059" spans="18:18" x14ac:dyDescent="0.2">
      <c r="R7059" s="236"/>
    </row>
    <row r="7060" spans="18:18" x14ac:dyDescent="0.2">
      <c r="R7060" s="237"/>
    </row>
    <row r="7061" spans="18:18" x14ac:dyDescent="0.2">
      <c r="R7061" s="237"/>
    </row>
    <row r="7066" spans="18:18" x14ac:dyDescent="0.2">
      <c r="R7066" s="97"/>
    </row>
    <row r="7067" spans="18:18" x14ac:dyDescent="0.2">
      <c r="R7067" s="234"/>
    </row>
    <row r="7068" spans="18:18" x14ac:dyDescent="0.2">
      <c r="R7068" s="262"/>
    </row>
    <row r="7069" spans="18:18" x14ac:dyDescent="0.2">
      <c r="R7069" s="234"/>
    </row>
    <row r="7070" spans="18:18" x14ac:dyDescent="0.2">
      <c r="R7070" s="234"/>
    </row>
    <row r="7071" spans="18:18" x14ac:dyDescent="0.2">
      <c r="R7071" s="94"/>
    </row>
    <row r="7086" spans="18:18" x14ac:dyDescent="0.2">
      <c r="R7086" s="235"/>
    </row>
    <row r="7087" spans="18:18" x14ac:dyDescent="0.2">
      <c r="R7087" s="234"/>
    </row>
    <row r="7088" spans="18:18" x14ac:dyDescent="0.2">
      <c r="R7088" s="236"/>
    </row>
    <row r="7089" spans="18:18" x14ac:dyDescent="0.2">
      <c r="R7089" s="236"/>
    </row>
    <row r="7090" spans="18:18" x14ac:dyDescent="0.2">
      <c r="R7090" s="234"/>
    </row>
    <row r="7091" spans="18:18" x14ac:dyDescent="0.2">
      <c r="R7091" s="236"/>
    </row>
    <row r="7092" spans="18:18" x14ac:dyDescent="0.2">
      <c r="R7092" s="236"/>
    </row>
    <row r="7093" spans="18:18" x14ac:dyDescent="0.2">
      <c r="R7093" s="237"/>
    </row>
    <row r="7094" spans="18:18" x14ac:dyDescent="0.2">
      <c r="R7094" s="237"/>
    </row>
    <row r="7099" spans="18:18" x14ac:dyDescent="0.2">
      <c r="R7099" s="97"/>
    </row>
    <row r="7100" spans="18:18" x14ac:dyDescent="0.2">
      <c r="R7100" s="234"/>
    </row>
    <row r="7101" spans="18:18" x14ac:dyDescent="0.2">
      <c r="R7101" s="262"/>
    </row>
    <row r="7102" spans="18:18" x14ac:dyDescent="0.2">
      <c r="R7102" s="234"/>
    </row>
    <row r="7103" spans="18:18" x14ac:dyDescent="0.2">
      <c r="R7103" s="234"/>
    </row>
    <row r="7104" spans="18:18" x14ac:dyDescent="0.2">
      <c r="R7104" s="94"/>
    </row>
    <row r="7119" spans="18:18" x14ac:dyDescent="0.2">
      <c r="R7119" s="235"/>
    </row>
    <row r="7120" spans="18:18" x14ac:dyDescent="0.2">
      <c r="R7120" s="234"/>
    </row>
    <row r="7121" spans="18:18" x14ac:dyDescent="0.2">
      <c r="R7121" s="236"/>
    </row>
    <row r="7122" spans="18:18" x14ac:dyDescent="0.2">
      <c r="R7122" s="236"/>
    </row>
    <row r="7123" spans="18:18" x14ac:dyDescent="0.2">
      <c r="R7123" s="234"/>
    </row>
    <row r="7124" spans="18:18" x14ac:dyDescent="0.2">
      <c r="R7124" s="236"/>
    </row>
    <row r="7125" spans="18:18" x14ac:dyDescent="0.2">
      <c r="R7125" s="236"/>
    </row>
    <row r="7126" spans="18:18" x14ac:dyDescent="0.2">
      <c r="R7126" s="237"/>
    </row>
    <row r="7127" spans="18:18" x14ac:dyDescent="0.2">
      <c r="R7127" s="237"/>
    </row>
    <row r="7132" spans="18:18" x14ac:dyDescent="0.2">
      <c r="R7132" s="97"/>
    </row>
    <row r="7133" spans="18:18" x14ac:dyDescent="0.2">
      <c r="R7133" s="234"/>
    </row>
    <row r="7134" spans="18:18" x14ac:dyDescent="0.2">
      <c r="R7134" s="262"/>
    </row>
    <row r="7135" spans="18:18" x14ac:dyDescent="0.2">
      <c r="R7135" s="234"/>
    </row>
    <row r="7136" spans="18:18" x14ac:dyDescent="0.2">
      <c r="R7136" s="234"/>
    </row>
    <row r="7137" spans="18:18" x14ac:dyDescent="0.2">
      <c r="R7137" s="94"/>
    </row>
    <row r="7152" spans="18:18" x14ac:dyDescent="0.2">
      <c r="R7152" s="235"/>
    </row>
    <row r="7153" spans="18:18" x14ac:dyDescent="0.2">
      <c r="R7153" s="234"/>
    </row>
    <row r="7154" spans="18:18" x14ac:dyDescent="0.2">
      <c r="R7154" s="236"/>
    </row>
    <row r="7155" spans="18:18" x14ac:dyDescent="0.2">
      <c r="R7155" s="236"/>
    </row>
    <row r="7156" spans="18:18" x14ac:dyDescent="0.2">
      <c r="R7156" s="234"/>
    </row>
    <row r="7157" spans="18:18" x14ac:dyDescent="0.2">
      <c r="R7157" s="236"/>
    </row>
    <row r="7158" spans="18:18" x14ac:dyDescent="0.2">
      <c r="R7158" s="236"/>
    </row>
    <row r="7159" spans="18:18" x14ac:dyDescent="0.2">
      <c r="R7159" s="237"/>
    </row>
    <row r="7160" spans="18:18" x14ac:dyDescent="0.2">
      <c r="R7160" s="237"/>
    </row>
    <row r="7165" spans="18:18" x14ac:dyDescent="0.2">
      <c r="R7165" s="97"/>
    </row>
    <row r="7166" spans="18:18" x14ac:dyDescent="0.2">
      <c r="R7166" s="234"/>
    </row>
    <row r="7167" spans="18:18" x14ac:dyDescent="0.2">
      <c r="R7167" s="262"/>
    </row>
    <row r="7168" spans="18:18" x14ac:dyDescent="0.2">
      <c r="R7168" s="234"/>
    </row>
    <row r="7169" spans="18:18" x14ac:dyDescent="0.2">
      <c r="R7169" s="234"/>
    </row>
    <row r="7170" spans="18:18" x14ac:dyDescent="0.2">
      <c r="R7170" s="94"/>
    </row>
    <row r="7185" spans="18:18" x14ac:dyDescent="0.2">
      <c r="R7185" s="235"/>
    </row>
    <row r="7186" spans="18:18" x14ac:dyDescent="0.2">
      <c r="R7186" s="234"/>
    </row>
    <row r="7187" spans="18:18" x14ac:dyDescent="0.2">
      <c r="R7187" s="236"/>
    </row>
    <row r="7188" spans="18:18" x14ac:dyDescent="0.2">
      <c r="R7188" s="236"/>
    </row>
    <row r="7189" spans="18:18" x14ac:dyDescent="0.2">
      <c r="R7189" s="234"/>
    </row>
    <row r="7190" spans="18:18" x14ac:dyDescent="0.2">
      <c r="R7190" s="236"/>
    </row>
    <row r="7191" spans="18:18" x14ac:dyDescent="0.2">
      <c r="R7191" s="236"/>
    </row>
    <row r="7192" spans="18:18" x14ac:dyDescent="0.2">
      <c r="R7192" s="237"/>
    </row>
    <row r="7193" spans="18:18" x14ac:dyDescent="0.2">
      <c r="R7193" s="237"/>
    </row>
    <row r="7198" spans="18:18" x14ac:dyDescent="0.2">
      <c r="R7198" s="97"/>
    </row>
    <row r="7199" spans="18:18" x14ac:dyDescent="0.2">
      <c r="R7199" s="234"/>
    </row>
    <row r="7200" spans="18:18" x14ac:dyDescent="0.2">
      <c r="R7200" s="262"/>
    </row>
    <row r="7201" spans="18:18" x14ac:dyDescent="0.2">
      <c r="R7201" s="234"/>
    </row>
    <row r="7202" spans="18:18" x14ac:dyDescent="0.2">
      <c r="R7202" s="234"/>
    </row>
    <row r="7203" spans="18:18" x14ac:dyDescent="0.2">
      <c r="R7203" s="94"/>
    </row>
    <row r="7218" spans="18:18" x14ac:dyDescent="0.2">
      <c r="R7218" s="235"/>
    </row>
    <row r="7219" spans="18:18" x14ac:dyDescent="0.2">
      <c r="R7219" s="234"/>
    </row>
    <row r="7220" spans="18:18" x14ac:dyDescent="0.2">
      <c r="R7220" s="236"/>
    </row>
    <row r="7221" spans="18:18" x14ac:dyDescent="0.2">
      <c r="R7221" s="236"/>
    </row>
    <row r="7222" spans="18:18" x14ac:dyDescent="0.2">
      <c r="R7222" s="234"/>
    </row>
    <row r="7223" spans="18:18" x14ac:dyDescent="0.2">
      <c r="R7223" s="236"/>
    </row>
    <row r="7224" spans="18:18" x14ac:dyDescent="0.2">
      <c r="R7224" s="236"/>
    </row>
    <row r="7225" spans="18:18" x14ac:dyDescent="0.2">
      <c r="R7225" s="237"/>
    </row>
    <row r="7226" spans="18:18" x14ac:dyDescent="0.2">
      <c r="R7226" s="237"/>
    </row>
    <row r="7231" spans="18:18" x14ac:dyDescent="0.2">
      <c r="R7231" s="97"/>
    </row>
    <row r="7232" spans="18:18" x14ac:dyDescent="0.2">
      <c r="R7232" s="234"/>
    </row>
    <row r="7233" spans="18:18" x14ac:dyDescent="0.2">
      <c r="R7233" s="262"/>
    </row>
    <row r="7234" spans="18:18" x14ac:dyDescent="0.2">
      <c r="R7234" s="234"/>
    </row>
    <row r="7235" spans="18:18" x14ac:dyDescent="0.2">
      <c r="R7235" s="234"/>
    </row>
    <row r="7236" spans="18:18" x14ac:dyDescent="0.2">
      <c r="R7236" s="94"/>
    </row>
    <row r="7251" spans="18:18" x14ac:dyDescent="0.2">
      <c r="R7251" s="235"/>
    </row>
    <row r="7252" spans="18:18" x14ac:dyDescent="0.2">
      <c r="R7252" s="234"/>
    </row>
    <row r="7253" spans="18:18" x14ac:dyDescent="0.2">
      <c r="R7253" s="236"/>
    </row>
    <row r="7254" spans="18:18" x14ac:dyDescent="0.2">
      <c r="R7254" s="236"/>
    </row>
    <row r="7255" spans="18:18" x14ac:dyDescent="0.2">
      <c r="R7255" s="234"/>
    </row>
    <row r="7256" spans="18:18" x14ac:dyDescent="0.2">
      <c r="R7256" s="236"/>
    </row>
    <row r="7257" spans="18:18" x14ac:dyDescent="0.2">
      <c r="R7257" s="236"/>
    </row>
    <row r="7258" spans="18:18" x14ac:dyDescent="0.2">
      <c r="R7258" s="237"/>
    </row>
    <row r="7259" spans="18:18" x14ac:dyDescent="0.2">
      <c r="R7259" s="237"/>
    </row>
    <row r="7264" spans="18:18" x14ac:dyDescent="0.2">
      <c r="R7264" s="97"/>
    </row>
    <row r="7265" spans="18:18" x14ac:dyDescent="0.2">
      <c r="R7265" s="234"/>
    </row>
    <row r="7266" spans="18:18" x14ac:dyDescent="0.2">
      <c r="R7266" s="262"/>
    </row>
    <row r="7267" spans="18:18" x14ac:dyDescent="0.2">
      <c r="R7267" s="234"/>
    </row>
    <row r="7268" spans="18:18" x14ac:dyDescent="0.2">
      <c r="R7268" s="234"/>
    </row>
    <row r="7269" spans="18:18" x14ac:dyDescent="0.2">
      <c r="R7269" s="94"/>
    </row>
    <row r="7284" spans="18:18" x14ac:dyDescent="0.2">
      <c r="R7284" s="235"/>
    </row>
    <row r="7285" spans="18:18" x14ac:dyDescent="0.2">
      <c r="R7285" s="234"/>
    </row>
    <row r="7286" spans="18:18" x14ac:dyDescent="0.2">
      <c r="R7286" s="236"/>
    </row>
    <row r="7287" spans="18:18" x14ac:dyDescent="0.2">
      <c r="R7287" s="236"/>
    </row>
    <row r="7288" spans="18:18" x14ac:dyDescent="0.2">
      <c r="R7288" s="234"/>
    </row>
    <row r="7289" spans="18:18" x14ac:dyDescent="0.2">
      <c r="R7289" s="236"/>
    </row>
    <row r="7290" spans="18:18" x14ac:dyDescent="0.2">
      <c r="R7290" s="236"/>
    </row>
    <row r="7291" spans="18:18" x14ac:dyDescent="0.2">
      <c r="R7291" s="237"/>
    </row>
    <row r="7292" spans="18:18" x14ac:dyDescent="0.2">
      <c r="R7292" s="237"/>
    </row>
    <row r="7297" spans="18:18" x14ac:dyDescent="0.2">
      <c r="R7297" s="97"/>
    </row>
    <row r="7298" spans="18:18" x14ac:dyDescent="0.2">
      <c r="R7298" s="234"/>
    </row>
    <row r="7299" spans="18:18" x14ac:dyDescent="0.2">
      <c r="R7299" s="262"/>
    </row>
    <row r="7300" spans="18:18" x14ac:dyDescent="0.2">
      <c r="R7300" s="234"/>
    </row>
    <row r="7301" spans="18:18" x14ac:dyDescent="0.2">
      <c r="R7301" s="234"/>
    </row>
    <row r="7302" spans="18:18" x14ac:dyDescent="0.2">
      <c r="R7302" s="94"/>
    </row>
    <row r="7317" spans="18:18" x14ac:dyDescent="0.2">
      <c r="R7317" s="235"/>
    </row>
    <row r="7318" spans="18:18" x14ac:dyDescent="0.2">
      <c r="R7318" s="234"/>
    </row>
    <row r="7319" spans="18:18" x14ac:dyDescent="0.2">
      <c r="R7319" s="236"/>
    </row>
    <row r="7320" spans="18:18" x14ac:dyDescent="0.2">
      <c r="R7320" s="236"/>
    </row>
    <row r="7321" spans="18:18" x14ac:dyDescent="0.2">
      <c r="R7321" s="234"/>
    </row>
    <row r="7322" spans="18:18" x14ac:dyDescent="0.2">
      <c r="R7322" s="236"/>
    </row>
    <row r="7323" spans="18:18" x14ac:dyDescent="0.2">
      <c r="R7323" s="236"/>
    </row>
    <row r="7324" spans="18:18" x14ac:dyDescent="0.2">
      <c r="R7324" s="237"/>
    </row>
    <row r="7325" spans="18:18" x14ac:dyDescent="0.2">
      <c r="R7325" s="237"/>
    </row>
    <row r="7330" spans="18:18" x14ac:dyDescent="0.2">
      <c r="R7330" s="97"/>
    </row>
    <row r="7331" spans="18:18" x14ac:dyDescent="0.2">
      <c r="R7331" s="234"/>
    </row>
    <row r="7332" spans="18:18" x14ac:dyDescent="0.2">
      <c r="R7332" s="262"/>
    </row>
    <row r="7333" spans="18:18" x14ac:dyDescent="0.2">
      <c r="R7333" s="234"/>
    </row>
    <row r="7334" spans="18:18" x14ac:dyDescent="0.2">
      <c r="R7334" s="234"/>
    </row>
    <row r="7335" spans="18:18" x14ac:dyDescent="0.2">
      <c r="R7335" s="94"/>
    </row>
    <row r="7350" spans="18:18" x14ac:dyDescent="0.2">
      <c r="R7350" s="235"/>
    </row>
    <row r="7351" spans="18:18" x14ac:dyDescent="0.2">
      <c r="R7351" s="234"/>
    </row>
    <row r="7352" spans="18:18" x14ac:dyDescent="0.2">
      <c r="R7352" s="236"/>
    </row>
    <row r="7353" spans="18:18" x14ac:dyDescent="0.2">
      <c r="R7353" s="236"/>
    </row>
    <row r="7354" spans="18:18" x14ac:dyDescent="0.2">
      <c r="R7354" s="234"/>
    </row>
    <row r="7355" spans="18:18" x14ac:dyDescent="0.2">
      <c r="R7355" s="236"/>
    </row>
    <row r="7356" spans="18:18" x14ac:dyDescent="0.2">
      <c r="R7356" s="236"/>
    </row>
    <row r="7357" spans="18:18" x14ac:dyDescent="0.2">
      <c r="R7357" s="237"/>
    </row>
    <row r="7358" spans="18:18" x14ac:dyDescent="0.2">
      <c r="R7358" s="237"/>
    </row>
    <row r="7363" spans="18:18" x14ac:dyDescent="0.2">
      <c r="R7363" s="97"/>
    </row>
    <row r="7364" spans="18:18" x14ac:dyDescent="0.2">
      <c r="R7364" s="234"/>
    </row>
    <row r="7365" spans="18:18" x14ac:dyDescent="0.2">
      <c r="R7365" s="262"/>
    </row>
    <row r="7366" spans="18:18" x14ac:dyDescent="0.2">
      <c r="R7366" s="234"/>
    </row>
    <row r="7367" spans="18:18" x14ac:dyDescent="0.2">
      <c r="R7367" s="234"/>
    </row>
    <row r="7368" spans="18:18" x14ac:dyDescent="0.2">
      <c r="R7368" s="94"/>
    </row>
    <row r="7383" spans="18:18" x14ac:dyDescent="0.2">
      <c r="R7383" s="235"/>
    </row>
    <row r="7384" spans="18:18" x14ac:dyDescent="0.2">
      <c r="R7384" s="234"/>
    </row>
    <row r="7385" spans="18:18" x14ac:dyDescent="0.2">
      <c r="R7385" s="236"/>
    </row>
    <row r="7386" spans="18:18" x14ac:dyDescent="0.2">
      <c r="R7386" s="236"/>
    </row>
    <row r="7387" spans="18:18" x14ac:dyDescent="0.2">
      <c r="R7387" s="234"/>
    </row>
    <row r="7388" spans="18:18" x14ac:dyDescent="0.2">
      <c r="R7388" s="236"/>
    </row>
    <row r="7389" spans="18:18" x14ac:dyDescent="0.2">
      <c r="R7389" s="236"/>
    </row>
    <row r="7390" spans="18:18" x14ac:dyDescent="0.2">
      <c r="R7390" s="237"/>
    </row>
    <row r="7391" spans="18:18" x14ac:dyDescent="0.2">
      <c r="R7391" s="237"/>
    </row>
    <row r="7396" spans="18:18" x14ac:dyDescent="0.2">
      <c r="R7396" s="97"/>
    </row>
    <row r="7397" spans="18:18" x14ac:dyDescent="0.2">
      <c r="R7397" s="234"/>
    </row>
    <row r="7398" spans="18:18" x14ac:dyDescent="0.2">
      <c r="R7398" s="262"/>
    </row>
    <row r="7399" spans="18:18" x14ac:dyDescent="0.2">
      <c r="R7399" s="234"/>
    </row>
    <row r="7400" spans="18:18" x14ac:dyDescent="0.2">
      <c r="R7400" s="234"/>
    </row>
    <row r="7401" spans="18:18" x14ac:dyDescent="0.2">
      <c r="R7401" s="94"/>
    </row>
    <row r="7416" spans="18:18" x14ac:dyDescent="0.2">
      <c r="R7416" s="235"/>
    </row>
    <row r="7417" spans="18:18" x14ac:dyDescent="0.2">
      <c r="R7417" s="234"/>
    </row>
    <row r="7418" spans="18:18" x14ac:dyDescent="0.2">
      <c r="R7418" s="236"/>
    </row>
    <row r="7419" spans="18:18" x14ac:dyDescent="0.2">
      <c r="R7419" s="236"/>
    </row>
    <row r="7420" spans="18:18" x14ac:dyDescent="0.2">
      <c r="R7420" s="234"/>
    </row>
    <row r="7421" spans="18:18" x14ac:dyDescent="0.2">
      <c r="R7421" s="236"/>
    </row>
    <row r="7422" spans="18:18" x14ac:dyDescent="0.2">
      <c r="R7422" s="236"/>
    </row>
    <row r="7423" spans="18:18" x14ac:dyDescent="0.2">
      <c r="R7423" s="237"/>
    </row>
    <row r="7424" spans="18:18" x14ac:dyDescent="0.2">
      <c r="R7424" s="237"/>
    </row>
    <row r="7429" spans="18:18" x14ac:dyDescent="0.2">
      <c r="R7429" s="97"/>
    </row>
    <row r="7430" spans="18:18" x14ac:dyDescent="0.2">
      <c r="R7430" s="234"/>
    </row>
    <row r="7431" spans="18:18" x14ac:dyDescent="0.2">
      <c r="R7431" s="262"/>
    </row>
    <row r="7432" spans="18:18" x14ac:dyDescent="0.2">
      <c r="R7432" s="234"/>
    </row>
    <row r="7433" spans="18:18" x14ac:dyDescent="0.2">
      <c r="R7433" s="234"/>
    </row>
    <row r="7434" spans="18:18" x14ac:dyDescent="0.2">
      <c r="R7434" s="94"/>
    </row>
    <row r="7449" spans="18:18" x14ac:dyDescent="0.2">
      <c r="R7449" s="235"/>
    </row>
    <row r="7450" spans="18:18" x14ac:dyDescent="0.2">
      <c r="R7450" s="234"/>
    </row>
    <row r="7451" spans="18:18" x14ac:dyDescent="0.2">
      <c r="R7451" s="236"/>
    </row>
    <row r="7452" spans="18:18" x14ac:dyDescent="0.2">
      <c r="R7452" s="236"/>
    </row>
    <row r="7453" spans="18:18" x14ac:dyDescent="0.2">
      <c r="R7453" s="234"/>
    </row>
    <row r="7454" spans="18:18" x14ac:dyDescent="0.2">
      <c r="R7454" s="236"/>
    </row>
    <row r="7455" spans="18:18" x14ac:dyDescent="0.2">
      <c r="R7455" s="236"/>
    </row>
    <row r="7456" spans="18:18" x14ac:dyDescent="0.2">
      <c r="R7456" s="237"/>
    </row>
    <row r="7457" spans="18:18" x14ac:dyDescent="0.2">
      <c r="R7457" s="237"/>
    </row>
    <row r="7462" spans="18:18" x14ac:dyDescent="0.2">
      <c r="R7462" s="97"/>
    </row>
    <row r="7463" spans="18:18" x14ac:dyDescent="0.2">
      <c r="R7463" s="234"/>
    </row>
    <row r="7464" spans="18:18" x14ac:dyDescent="0.2">
      <c r="R7464" s="262"/>
    </row>
    <row r="7465" spans="18:18" x14ac:dyDescent="0.2">
      <c r="R7465" s="234"/>
    </row>
    <row r="7466" spans="18:18" x14ac:dyDescent="0.2">
      <c r="R7466" s="234"/>
    </row>
    <row r="7467" spans="18:18" x14ac:dyDescent="0.2">
      <c r="R7467" s="94"/>
    </row>
    <row r="7482" spans="18:18" x14ac:dyDescent="0.2">
      <c r="R7482" s="235"/>
    </row>
    <row r="7483" spans="18:18" x14ac:dyDescent="0.2">
      <c r="R7483" s="234"/>
    </row>
    <row r="7484" spans="18:18" x14ac:dyDescent="0.2">
      <c r="R7484" s="236"/>
    </row>
    <row r="7485" spans="18:18" x14ac:dyDescent="0.2">
      <c r="R7485" s="236"/>
    </row>
    <row r="7486" spans="18:18" x14ac:dyDescent="0.2">
      <c r="R7486" s="234"/>
    </row>
    <row r="7487" spans="18:18" x14ac:dyDescent="0.2">
      <c r="R7487" s="236"/>
    </row>
    <row r="7488" spans="18:18" x14ac:dyDescent="0.2">
      <c r="R7488" s="236"/>
    </row>
    <row r="7489" spans="18:18" x14ac:dyDescent="0.2">
      <c r="R7489" s="237"/>
    </row>
    <row r="7490" spans="18:18" x14ac:dyDescent="0.2">
      <c r="R7490" s="237"/>
    </row>
    <row r="7495" spans="18:18" x14ac:dyDescent="0.2">
      <c r="R7495" s="97"/>
    </row>
    <row r="7496" spans="18:18" x14ac:dyDescent="0.2">
      <c r="R7496" s="234"/>
    </row>
    <row r="7497" spans="18:18" x14ac:dyDescent="0.2">
      <c r="R7497" s="262"/>
    </row>
    <row r="7498" spans="18:18" x14ac:dyDescent="0.2">
      <c r="R7498" s="234"/>
    </row>
    <row r="7499" spans="18:18" x14ac:dyDescent="0.2">
      <c r="R7499" s="234"/>
    </row>
    <row r="7500" spans="18:18" x14ac:dyDescent="0.2">
      <c r="R7500" s="94"/>
    </row>
    <row r="7515" spans="18:18" x14ac:dyDescent="0.2">
      <c r="R7515" s="235"/>
    </row>
    <row r="7516" spans="18:18" x14ac:dyDescent="0.2">
      <c r="R7516" s="234"/>
    </row>
    <row r="7517" spans="18:18" x14ac:dyDescent="0.2">
      <c r="R7517" s="236"/>
    </row>
    <row r="7518" spans="18:18" x14ac:dyDescent="0.2">
      <c r="R7518" s="236"/>
    </row>
    <row r="7519" spans="18:18" x14ac:dyDescent="0.2">
      <c r="R7519" s="234"/>
    </row>
    <row r="7520" spans="18:18" x14ac:dyDescent="0.2">
      <c r="R7520" s="236"/>
    </row>
    <row r="7521" spans="18:18" x14ac:dyDescent="0.2">
      <c r="R7521" s="236"/>
    </row>
    <row r="7522" spans="18:18" x14ac:dyDescent="0.2">
      <c r="R7522" s="237"/>
    </row>
    <row r="7523" spans="18:18" x14ac:dyDescent="0.2">
      <c r="R7523" s="237"/>
    </row>
    <row r="7528" spans="18:18" x14ac:dyDescent="0.2">
      <c r="R7528" s="97"/>
    </row>
    <row r="7529" spans="18:18" x14ac:dyDescent="0.2">
      <c r="R7529" s="234"/>
    </row>
    <row r="7530" spans="18:18" x14ac:dyDescent="0.2">
      <c r="R7530" s="262"/>
    </row>
    <row r="7531" spans="18:18" x14ac:dyDescent="0.2">
      <c r="R7531" s="234"/>
    </row>
    <row r="7532" spans="18:18" x14ac:dyDescent="0.2">
      <c r="R7532" s="234"/>
    </row>
    <row r="7533" spans="18:18" x14ac:dyDescent="0.2">
      <c r="R7533" s="94"/>
    </row>
    <row r="7548" spans="18:18" x14ac:dyDescent="0.2">
      <c r="R7548" s="235"/>
    </row>
    <row r="7549" spans="18:18" x14ac:dyDescent="0.2">
      <c r="R7549" s="234"/>
    </row>
    <row r="7550" spans="18:18" x14ac:dyDescent="0.2">
      <c r="R7550" s="236"/>
    </row>
    <row r="7551" spans="18:18" x14ac:dyDescent="0.2">
      <c r="R7551" s="236"/>
    </row>
    <row r="7552" spans="18:18" x14ac:dyDescent="0.2">
      <c r="R7552" s="234"/>
    </row>
    <row r="7553" spans="18:18" x14ac:dyDescent="0.2">
      <c r="R7553" s="236"/>
    </row>
    <row r="7554" spans="18:18" x14ac:dyDescent="0.2">
      <c r="R7554" s="236"/>
    </row>
    <row r="7555" spans="18:18" x14ac:dyDescent="0.2">
      <c r="R7555" s="237"/>
    </row>
    <row r="7556" spans="18:18" x14ac:dyDescent="0.2">
      <c r="R7556" s="237"/>
    </row>
    <row r="7561" spans="18:18" x14ac:dyDescent="0.2">
      <c r="R7561" s="97"/>
    </row>
    <row r="7562" spans="18:18" x14ac:dyDescent="0.2">
      <c r="R7562" s="234"/>
    </row>
    <row r="7563" spans="18:18" x14ac:dyDescent="0.2">
      <c r="R7563" s="262"/>
    </row>
    <row r="7564" spans="18:18" x14ac:dyDescent="0.2">
      <c r="R7564" s="234"/>
    </row>
    <row r="7565" spans="18:18" x14ac:dyDescent="0.2">
      <c r="R7565" s="234"/>
    </row>
    <row r="7566" spans="18:18" x14ac:dyDescent="0.2">
      <c r="R7566" s="94"/>
    </row>
    <row r="7581" spans="18:18" x14ac:dyDescent="0.2">
      <c r="R7581" s="235"/>
    </row>
    <row r="7582" spans="18:18" x14ac:dyDescent="0.2">
      <c r="R7582" s="234"/>
    </row>
    <row r="7583" spans="18:18" x14ac:dyDescent="0.2">
      <c r="R7583" s="236"/>
    </row>
    <row r="7584" spans="18:18" x14ac:dyDescent="0.2">
      <c r="R7584" s="236"/>
    </row>
    <row r="7585" spans="18:18" x14ac:dyDescent="0.2">
      <c r="R7585" s="234"/>
    </row>
    <row r="7586" spans="18:18" x14ac:dyDescent="0.2">
      <c r="R7586" s="236"/>
    </row>
    <row r="7587" spans="18:18" x14ac:dyDescent="0.2">
      <c r="R7587" s="236"/>
    </row>
    <row r="7588" spans="18:18" x14ac:dyDescent="0.2">
      <c r="R7588" s="237"/>
    </row>
    <row r="7589" spans="18:18" x14ac:dyDescent="0.2">
      <c r="R7589" s="237"/>
    </row>
    <row r="7594" spans="18:18" x14ac:dyDescent="0.2">
      <c r="R7594" s="97"/>
    </row>
    <row r="7595" spans="18:18" x14ac:dyDescent="0.2">
      <c r="R7595" s="234"/>
    </row>
    <row r="7596" spans="18:18" x14ac:dyDescent="0.2">
      <c r="R7596" s="262"/>
    </row>
    <row r="7597" spans="18:18" x14ac:dyDescent="0.2">
      <c r="R7597" s="234"/>
    </row>
    <row r="7598" spans="18:18" x14ac:dyDescent="0.2">
      <c r="R7598" s="234"/>
    </row>
    <row r="7599" spans="18:18" x14ac:dyDescent="0.2">
      <c r="R7599" s="94"/>
    </row>
    <row r="7614" spans="18:18" x14ac:dyDescent="0.2">
      <c r="R7614" s="235"/>
    </row>
    <row r="7615" spans="18:18" x14ac:dyDescent="0.2">
      <c r="R7615" s="234"/>
    </row>
    <row r="7616" spans="18:18" x14ac:dyDescent="0.2">
      <c r="R7616" s="236"/>
    </row>
    <row r="7617" spans="18:18" x14ac:dyDescent="0.2">
      <c r="R7617" s="236"/>
    </row>
    <row r="7618" spans="18:18" x14ac:dyDescent="0.2">
      <c r="R7618" s="234"/>
    </row>
    <row r="7619" spans="18:18" x14ac:dyDescent="0.2">
      <c r="R7619" s="236"/>
    </row>
    <row r="7620" spans="18:18" x14ac:dyDescent="0.2">
      <c r="R7620" s="236"/>
    </row>
    <row r="7621" spans="18:18" x14ac:dyDescent="0.2">
      <c r="R7621" s="237"/>
    </row>
    <row r="7622" spans="18:18" x14ac:dyDescent="0.2">
      <c r="R7622" s="237"/>
    </row>
    <row r="7627" spans="18:18" x14ac:dyDescent="0.2">
      <c r="R7627" s="97"/>
    </row>
    <row r="7628" spans="18:18" x14ac:dyDescent="0.2">
      <c r="R7628" s="234"/>
    </row>
    <row r="7629" spans="18:18" x14ac:dyDescent="0.2">
      <c r="R7629" s="262"/>
    </row>
    <row r="7630" spans="18:18" x14ac:dyDescent="0.2">
      <c r="R7630" s="234"/>
    </row>
    <row r="7631" spans="18:18" x14ac:dyDescent="0.2">
      <c r="R7631" s="234"/>
    </row>
    <row r="7632" spans="18:18" x14ac:dyDescent="0.2">
      <c r="R7632" s="94"/>
    </row>
    <row r="7647" spans="18:18" x14ac:dyDescent="0.2">
      <c r="R7647" s="235"/>
    </row>
    <row r="7648" spans="18:18" x14ac:dyDescent="0.2">
      <c r="R7648" s="234"/>
    </row>
    <row r="7649" spans="18:18" x14ac:dyDescent="0.2">
      <c r="R7649" s="236"/>
    </row>
    <row r="7650" spans="18:18" x14ac:dyDescent="0.2">
      <c r="R7650" s="236"/>
    </row>
    <row r="7651" spans="18:18" x14ac:dyDescent="0.2">
      <c r="R7651" s="234"/>
    </row>
    <row r="7652" spans="18:18" x14ac:dyDescent="0.2">
      <c r="R7652" s="236"/>
    </row>
    <row r="7653" spans="18:18" x14ac:dyDescent="0.2">
      <c r="R7653" s="236"/>
    </row>
    <row r="7654" spans="18:18" x14ac:dyDescent="0.2">
      <c r="R7654" s="237"/>
    </row>
    <row r="7655" spans="18:18" x14ac:dyDescent="0.2">
      <c r="R7655" s="237"/>
    </row>
    <row r="7660" spans="18:18" x14ac:dyDescent="0.2">
      <c r="R7660" s="97"/>
    </row>
    <row r="7661" spans="18:18" x14ac:dyDescent="0.2">
      <c r="R7661" s="234"/>
    </row>
    <row r="7662" spans="18:18" x14ac:dyDescent="0.2">
      <c r="R7662" s="262"/>
    </row>
    <row r="7663" spans="18:18" x14ac:dyDescent="0.2">
      <c r="R7663" s="234"/>
    </row>
    <row r="7664" spans="18:18" x14ac:dyDescent="0.2">
      <c r="R7664" s="234"/>
    </row>
    <row r="7665" spans="18:18" x14ac:dyDescent="0.2">
      <c r="R7665" s="94"/>
    </row>
    <row r="7680" spans="18:18" x14ac:dyDescent="0.2">
      <c r="R7680" s="235"/>
    </row>
    <row r="7681" spans="18:18" x14ac:dyDescent="0.2">
      <c r="R7681" s="234"/>
    </row>
    <row r="7682" spans="18:18" x14ac:dyDescent="0.2">
      <c r="R7682" s="236"/>
    </row>
    <row r="7683" spans="18:18" x14ac:dyDescent="0.2">
      <c r="R7683" s="236"/>
    </row>
    <row r="7684" spans="18:18" x14ac:dyDescent="0.2">
      <c r="R7684" s="234"/>
    </row>
    <row r="7685" spans="18:18" x14ac:dyDescent="0.2">
      <c r="R7685" s="236"/>
    </row>
    <row r="7686" spans="18:18" x14ac:dyDescent="0.2">
      <c r="R7686" s="236"/>
    </row>
    <row r="7687" spans="18:18" x14ac:dyDescent="0.2">
      <c r="R7687" s="237"/>
    </row>
    <row r="7688" spans="18:18" x14ac:dyDescent="0.2">
      <c r="R7688" s="237"/>
    </row>
    <row r="7693" spans="18:18" x14ac:dyDescent="0.2">
      <c r="R7693" s="97"/>
    </row>
    <row r="7694" spans="18:18" x14ac:dyDescent="0.2">
      <c r="R7694" s="234"/>
    </row>
    <row r="7695" spans="18:18" x14ac:dyDescent="0.2">
      <c r="R7695" s="262"/>
    </row>
    <row r="7696" spans="18:18" x14ac:dyDescent="0.2">
      <c r="R7696" s="234"/>
    </row>
    <row r="7697" spans="18:18" x14ac:dyDescent="0.2">
      <c r="R7697" s="234"/>
    </row>
    <row r="7698" spans="18:18" x14ac:dyDescent="0.2">
      <c r="R7698" s="94"/>
    </row>
    <row r="7713" spans="18:18" x14ac:dyDescent="0.2">
      <c r="R7713" s="235"/>
    </row>
    <row r="7714" spans="18:18" x14ac:dyDescent="0.2">
      <c r="R7714" s="234"/>
    </row>
    <row r="7715" spans="18:18" x14ac:dyDescent="0.2">
      <c r="R7715" s="236"/>
    </row>
    <row r="7716" spans="18:18" x14ac:dyDescent="0.2">
      <c r="R7716" s="236"/>
    </row>
    <row r="7717" spans="18:18" x14ac:dyDescent="0.2">
      <c r="R7717" s="234"/>
    </row>
    <row r="7718" spans="18:18" x14ac:dyDescent="0.2">
      <c r="R7718" s="236"/>
    </row>
    <row r="7719" spans="18:18" x14ac:dyDescent="0.2">
      <c r="R7719" s="236"/>
    </row>
    <row r="7720" spans="18:18" x14ac:dyDescent="0.2">
      <c r="R7720" s="237"/>
    </row>
    <row r="7721" spans="18:18" x14ac:dyDescent="0.2">
      <c r="R7721" s="237"/>
    </row>
    <row r="7726" spans="18:18" x14ac:dyDescent="0.2">
      <c r="R7726" s="97"/>
    </row>
    <row r="7727" spans="18:18" x14ac:dyDescent="0.2">
      <c r="R7727" s="234"/>
    </row>
    <row r="7728" spans="18:18" x14ac:dyDescent="0.2">
      <c r="R7728" s="262"/>
    </row>
    <row r="7729" spans="18:18" x14ac:dyDescent="0.2">
      <c r="R7729" s="234"/>
    </row>
    <row r="7730" spans="18:18" x14ac:dyDescent="0.2">
      <c r="R7730" s="234"/>
    </row>
    <row r="7731" spans="18:18" x14ac:dyDescent="0.2">
      <c r="R7731" s="94"/>
    </row>
    <row r="7746" spans="18:18" x14ac:dyDescent="0.2">
      <c r="R7746" s="235"/>
    </row>
    <row r="7747" spans="18:18" x14ac:dyDescent="0.2">
      <c r="R7747" s="234"/>
    </row>
    <row r="7748" spans="18:18" x14ac:dyDescent="0.2">
      <c r="R7748" s="236"/>
    </row>
    <row r="7749" spans="18:18" x14ac:dyDescent="0.2">
      <c r="R7749" s="236"/>
    </row>
    <row r="7750" spans="18:18" x14ac:dyDescent="0.2">
      <c r="R7750" s="234"/>
    </row>
    <row r="7751" spans="18:18" x14ac:dyDescent="0.2">
      <c r="R7751" s="236"/>
    </row>
    <row r="7752" spans="18:18" x14ac:dyDescent="0.2">
      <c r="R7752" s="236"/>
    </row>
    <row r="7753" spans="18:18" x14ac:dyDescent="0.2">
      <c r="R7753" s="237"/>
    </row>
    <row r="7754" spans="18:18" x14ac:dyDescent="0.2">
      <c r="R7754" s="237"/>
    </row>
    <row r="7759" spans="18:18" x14ac:dyDescent="0.2">
      <c r="R7759" s="97"/>
    </row>
    <row r="7760" spans="18:18" x14ac:dyDescent="0.2">
      <c r="R7760" s="234"/>
    </row>
    <row r="7761" spans="18:18" x14ac:dyDescent="0.2">
      <c r="R7761" s="262"/>
    </row>
    <row r="7762" spans="18:18" x14ac:dyDescent="0.2">
      <c r="R7762" s="234"/>
    </row>
    <row r="7763" spans="18:18" x14ac:dyDescent="0.2">
      <c r="R7763" s="234"/>
    </row>
    <row r="7764" spans="18:18" x14ac:dyDescent="0.2">
      <c r="R7764" s="94"/>
    </row>
    <row r="7779" spans="18:18" x14ac:dyDescent="0.2">
      <c r="R7779" s="235"/>
    </row>
    <row r="7780" spans="18:18" x14ac:dyDescent="0.2">
      <c r="R7780" s="234"/>
    </row>
    <row r="7781" spans="18:18" x14ac:dyDescent="0.2">
      <c r="R7781" s="236"/>
    </row>
    <row r="7782" spans="18:18" x14ac:dyDescent="0.2">
      <c r="R7782" s="236"/>
    </row>
    <row r="7783" spans="18:18" x14ac:dyDescent="0.2">
      <c r="R7783" s="234"/>
    </row>
    <row r="7784" spans="18:18" x14ac:dyDescent="0.2">
      <c r="R7784" s="236"/>
    </row>
    <row r="7785" spans="18:18" x14ac:dyDescent="0.2">
      <c r="R7785" s="236"/>
    </row>
    <row r="7786" spans="18:18" x14ac:dyDescent="0.2">
      <c r="R7786" s="237"/>
    </row>
    <row r="7787" spans="18:18" x14ac:dyDescent="0.2">
      <c r="R7787" s="237"/>
    </row>
    <row r="7792" spans="18:18" x14ac:dyDescent="0.2">
      <c r="R7792" s="97"/>
    </row>
    <row r="7793" spans="18:18" x14ac:dyDescent="0.2">
      <c r="R7793" s="234"/>
    </row>
    <row r="7794" spans="18:18" x14ac:dyDescent="0.2">
      <c r="R7794" s="262"/>
    </row>
    <row r="7795" spans="18:18" x14ac:dyDescent="0.2">
      <c r="R7795" s="234"/>
    </row>
    <row r="7796" spans="18:18" x14ac:dyDescent="0.2">
      <c r="R7796" s="234"/>
    </row>
    <row r="7797" spans="18:18" x14ac:dyDescent="0.2">
      <c r="R7797" s="94"/>
    </row>
    <row r="7812" spans="18:18" x14ac:dyDescent="0.2">
      <c r="R7812" s="235"/>
    </row>
    <row r="7813" spans="18:18" x14ac:dyDescent="0.2">
      <c r="R7813" s="234"/>
    </row>
    <row r="7814" spans="18:18" x14ac:dyDescent="0.2">
      <c r="R7814" s="236"/>
    </row>
    <row r="7815" spans="18:18" x14ac:dyDescent="0.2">
      <c r="R7815" s="236"/>
    </row>
    <row r="7816" spans="18:18" x14ac:dyDescent="0.2">
      <c r="R7816" s="234"/>
    </row>
    <row r="7817" spans="18:18" x14ac:dyDescent="0.2">
      <c r="R7817" s="236"/>
    </row>
    <row r="7818" spans="18:18" x14ac:dyDescent="0.2">
      <c r="R7818" s="236"/>
    </row>
    <row r="7819" spans="18:18" x14ac:dyDescent="0.2">
      <c r="R7819" s="237"/>
    </row>
    <row r="7820" spans="18:18" x14ac:dyDescent="0.2">
      <c r="R7820" s="237"/>
    </row>
    <row r="7825" spans="18:18" x14ac:dyDescent="0.2">
      <c r="R7825" s="97"/>
    </row>
    <row r="7826" spans="18:18" x14ac:dyDescent="0.2">
      <c r="R7826" s="234"/>
    </row>
    <row r="7827" spans="18:18" x14ac:dyDescent="0.2">
      <c r="R7827" s="262"/>
    </row>
    <row r="7828" spans="18:18" x14ac:dyDescent="0.2">
      <c r="R7828" s="234"/>
    </row>
    <row r="7829" spans="18:18" x14ac:dyDescent="0.2">
      <c r="R7829" s="234"/>
    </row>
    <row r="7830" spans="18:18" x14ac:dyDescent="0.2">
      <c r="R7830" s="94"/>
    </row>
    <row r="7845" spans="18:18" x14ac:dyDescent="0.2">
      <c r="R7845" s="235"/>
    </row>
    <row r="7846" spans="18:18" x14ac:dyDescent="0.2">
      <c r="R7846" s="234"/>
    </row>
    <row r="7847" spans="18:18" x14ac:dyDescent="0.2">
      <c r="R7847" s="236"/>
    </row>
    <row r="7848" spans="18:18" x14ac:dyDescent="0.2">
      <c r="R7848" s="236"/>
    </row>
    <row r="7849" spans="18:18" x14ac:dyDescent="0.2">
      <c r="R7849" s="234"/>
    </row>
    <row r="7850" spans="18:18" x14ac:dyDescent="0.2">
      <c r="R7850" s="236"/>
    </row>
    <row r="7851" spans="18:18" x14ac:dyDescent="0.2">
      <c r="R7851" s="236"/>
    </row>
    <row r="7852" spans="18:18" x14ac:dyDescent="0.2">
      <c r="R7852" s="237"/>
    </row>
    <row r="7853" spans="18:18" x14ac:dyDescent="0.2">
      <c r="R7853" s="237"/>
    </row>
    <row r="7858" spans="18:18" x14ac:dyDescent="0.2">
      <c r="R7858" s="97"/>
    </row>
    <row r="7859" spans="18:18" x14ac:dyDescent="0.2">
      <c r="R7859" s="234"/>
    </row>
    <row r="7860" spans="18:18" x14ac:dyDescent="0.2">
      <c r="R7860" s="262"/>
    </row>
    <row r="7861" spans="18:18" x14ac:dyDescent="0.2">
      <c r="R7861" s="234"/>
    </row>
    <row r="7862" spans="18:18" x14ac:dyDescent="0.2">
      <c r="R7862" s="234"/>
    </row>
    <row r="7863" spans="18:18" x14ac:dyDescent="0.2">
      <c r="R7863" s="94"/>
    </row>
    <row r="7878" spans="18:18" x14ac:dyDescent="0.2">
      <c r="R7878" s="235"/>
    </row>
    <row r="7879" spans="18:18" x14ac:dyDescent="0.2">
      <c r="R7879" s="234"/>
    </row>
    <row r="7880" spans="18:18" x14ac:dyDescent="0.2">
      <c r="R7880" s="236"/>
    </row>
    <row r="7881" spans="18:18" x14ac:dyDescent="0.2">
      <c r="R7881" s="236"/>
    </row>
    <row r="7882" spans="18:18" x14ac:dyDescent="0.2">
      <c r="R7882" s="234"/>
    </row>
    <row r="7883" spans="18:18" x14ac:dyDescent="0.2">
      <c r="R7883" s="236"/>
    </row>
    <row r="7884" spans="18:18" x14ac:dyDescent="0.2">
      <c r="R7884" s="236"/>
    </row>
    <row r="7885" spans="18:18" x14ac:dyDescent="0.2">
      <c r="R7885" s="237"/>
    </row>
    <row r="7886" spans="18:18" x14ac:dyDescent="0.2">
      <c r="R7886" s="237"/>
    </row>
    <row r="7891" spans="18:18" x14ac:dyDescent="0.2">
      <c r="R7891" s="97"/>
    </row>
    <row r="7892" spans="18:18" x14ac:dyDescent="0.2">
      <c r="R7892" s="234"/>
    </row>
    <row r="7893" spans="18:18" x14ac:dyDescent="0.2">
      <c r="R7893" s="262"/>
    </row>
    <row r="7894" spans="18:18" x14ac:dyDescent="0.2">
      <c r="R7894" s="234"/>
    </row>
    <row r="7895" spans="18:18" x14ac:dyDescent="0.2">
      <c r="R7895" s="234"/>
    </row>
    <row r="7896" spans="18:18" x14ac:dyDescent="0.2">
      <c r="R7896" s="94"/>
    </row>
    <row r="7911" spans="18:18" x14ac:dyDescent="0.2">
      <c r="R7911" s="235"/>
    </row>
    <row r="7912" spans="18:18" x14ac:dyDescent="0.2">
      <c r="R7912" s="234"/>
    </row>
    <row r="7913" spans="18:18" x14ac:dyDescent="0.2">
      <c r="R7913" s="236"/>
    </row>
    <row r="7914" spans="18:18" x14ac:dyDescent="0.2">
      <c r="R7914" s="236"/>
    </row>
    <row r="7915" spans="18:18" x14ac:dyDescent="0.2">
      <c r="R7915" s="234"/>
    </row>
    <row r="7916" spans="18:18" x14ac:dyDescent="0.2">
      <c r="R7916" s="236"/>
    </row>
    <row r="7917" spans="18:18" x14ac:dyDescent="0.2">
      <c r="R7917" s="236"/>
    </row>
    <row r="7918" spans="18:18" x14ac:dyDescent="0.2">
      <c r="R7918" s="237"/>
    </row>
    <row r="7919" spans="18:18" x14ac:dyDescent="0.2">
      <c r="R7919" s="237"/>
    </row>
    <row r="7924" spans="18:18" x14ac:dyDescent="0.2">
      <c r="R7924" s="97"/>
    </row>
    <row r="7925" spans="18:18" x14ac:dyDescent="0.2">
      <c r="R7925" s="234"/>
    </row>
    <row r="7926" spans="18:18" x14ac:dyDescent="0.2">
      <c r="R7926" s="262"/>
    </row>
    <row r="7927" spans="18:18" x14ac:dyDescent="0.2">
      <c r="R7927" s="234"/>
    </row>
    <row r="7928" spans="18:18" x14ac:dyDescent="0.2">
      <c r="R7928" s="234"/>
    </row>
    <row r="7929" spans="18:18" x14ac:dyDescent="0.2">
      <c r="R7929" s="94"/>
    </row>
    <row r="7944" spans="18:18" x14ac:dyDescent="0.2">
      <c r="R7944" s="235"/>
    </row>
    <row r="7945" spans="18:18" x14ac:dyDescent="0.2">
      <c r="R7945" s="234"/>
    </row>
    <row r="7946" spans="18:18" x14ac:dyDescent="0.2">
      <c r="R7946" s="236"/>
    </row>
    <row r="7947" spans="18:18" x14ac:dyDescent="0.2">
      <c r="R7947" s="236"/>
    </row>
    <row r="7948" spans="18:18" x14ac:dyDescent="0.2">
      <c r="R7948" s="234"/>
    </row>
    <row r="7949" spans="18:18" x14ac:dyDescent="0.2">
      <c r="R7949" s="236"/>
    </row>
    <row r="7950" spans="18:18" x14ac:dyDescent="0.2">
      <c r="R7950" s="236"/>
    </row>
    <row r="7951" spans="18:18" x14ac:dyDescent="0.2">
      <c r="R7951" s="237"/>
    </row>
    <row r="7952" spans="18:18" x14ac:dyDescent="0.2">
      <c r="R7952" s="237"/>
    </row>
    <row r="7957" spans="18:18" x14ac:dyDescent="0.2">
      <c r="R7957" s="97"/>
    </row>
    <row r="7958" spans="18:18" x14ac:dyDescent="0.2">
      <c r="R7958" s="234"/>
    </row>
    <row r="7959" spans="18:18" x14ac:dyDescent="0.2">
      <c r="R7959" s="262"/>
    </row>
    <row r="7960" spans="18:18" x14ac:dyDescent="0.2">
      <c r="R7960" s="234"/>
    </row>
    <row r="7961" spans="18:18" x14ac:dyDescent="0.2">
      <c r="R7961" s="234"/>
    </row>
    <row r="7962" spans="18:18" x14ac:dyDescent="0.2">
      <c r="R7962" s="94"/>
    </row>
    <row r="7977" spans="18:18" x14ac:dyDescent="0.2">
      <c r="R7977" s="235"/>
    </row>
    <row r="7978" spans="18:18" x14ac:dyDescent="0.2">
      <c r="R7978" s="234"/>
    </row>
    <row r="7979" spans="18:18" x14ac:dyDescent="0.2">
      <c r="R7979" s="236"/>
    </row>
    <row r="7980" spans="18:18" x14ac:dyDescent="0.2">
      <c r="R7980" s="236"/>
    </row>
    <row r="7981" spans="18:18" x14ac:dyDescent="0.2">
      <c r="R7981" s="234"/>
    </row>
    <row r="7982" spans="18:18" x14ac:dyDescent="0.2">
      <c r="R7982" s="236"/>
    </row>
    <row r="7983" spans="18:18" x14ac:dyDescent="0.2">
      <c r="R7983" s="236"/>
    </row>
    <row r="7984" spans="18:18" x14ac:dyDescent="0.2">
      <c r="R7984" s="237"/>
    </row>
    <row r="7985" spans="18:18" x14ac:dyDescent="0.2">
      <c r="R7985" s="237"/>
    </row>
    <row r="7990" spans="18:18" x14ac:dyDescent="0.2">
      <c r="R7990" s="97"/>
    </row>
    <row r="7991" spans="18:18" x14ac:dyDescent="0.2">
      <c r="R7991" s="234"/>
    </row>
    <row r="7992" spans="18:18" x14ac:dyDescent="0.2">
      <c r="R7992" s="262"/>
    </row>
    <row r="7993" spans="18:18" x14ac:dyDescent="0.2">
      <c r="R7993" s="234"/>
    </row>
    <row r="7994" spans="18:18" x14ac:dyDescent="0.2">
      <c r="R7994" s="234"/>
    </row>
    <row r="7995" spans="18:18" x14ac:dyDescent="0.2">
      <c r="R7995" s="94"/>
    </row>
    <row r="8010" spans="18:18" x14ac:dyDescent="0.2">
      <c r="R8010" s="235"/>
    </row>
    <row r="8011" spans="18:18" x14ac:dyDescent="0.2">
      <c r="R8011" s="234"/>
    </row>
    <row r="8012" spans="18:18" x14ac:dyDescent="0.2">
      <c r="R8012" s="236"/>
    </row>
    <row r="8013" spans="18:18" x14ac:dyDescent="0.2">
      <c r="R8013" s="236"/>
    </row>
    <row r="8014" spans="18:18" x14ac:dyDescent="0.2">
      <c r="R8014" s="234"/>
    </row>
    <row r="8015" spans="18:18" x14ac:dyDescent="0.2">
      <c r="R8015" s="236"/>
    </row>
    <row r="8016" spans="18:18" x14ac:dyDescent="0.2">
      <c r="R8016" s="236"/>
    </row>
    <row r="8017" spans="18:18" x14ac:dyDescent="0.2">
      <c r="R8017" s="237"/>
    </row>
    <row r="8018" spans="18:18" x14ac:dyDescent="0.2">
      <c r="R8018" s="237"/>
    </row>
    <row r="8023" spans="18:18" x14ac:dyDescent="0.2">
      <c r="R8023" s="97"/>
    </row>
    <row r="8024" spans="18:18" x14ac:dyDescent="0.2">
      <c r="R8024" s="234"/>
    </row>
    <row r="8025" spans="18:18" x14ac:dyDescent="0.2">
      <c r="R8025" s="262"/>
    </row>
    <row r="8026" spans="18:18" x14ac:dyDescent="0.2">
      <c r="R8026" s="234"/>
    </row>
    <row r="8027" spans="18:18" x14ac:dyDescent="0.2">
      <c r="R8027" s="234"/>
    </row>
    <row r="8028" spans="18:18" x14ac:dyDescent="0.2">
      <c r="R8028" s="94"/>
    </row>
    <row r="8043" spans="18:18" x14ac:dyDescent="0.2">
      <c r="R8043" s="235"/>
    </row>
    <row r="8044" spans="18:18" x14ac:dyDescent="0.2">
      <c r="R8044" s="234"/>
    </row>
    <row r="8045" spans="18:18" x14ac:dyDescent="0.2">
      <c r="R8045" s="236"/>
    </row>
    <row r="8046" spans="18:18" x14ac:dyDescent="0.2">
      <c r="R8046" s="236"/>
    </row>
    <row r="8047" spans="18:18" x14ac:dyDescent="0.2">
      <c r="R8047" s="234"/>
    </row>
    <row r="8048" spans="18:18" x14ac:dyDescent="0.2">
      <c r="R8048" s="236"/>
    </row>
    <row r="8049" spans="18:18" x14ac:dyDescent="0.2">
      <c r="R8049" s="236"/>
    </row>
    <row r="8050" spans="18:18" x14ac:dyDescent="0.2">
      <c r="R8050" s="237"/>
    </row>
    <row r="8051" spans="18:18" x14ac:dyDescent="0.2">
      <c r="R8051" s="237"/>
    </row>
    <row r="8056" spans="18:18" x14ac:dyDescent="0.2">
      <c r="R8056" s="97"/>
    </row>
    <row r="8057" spans="18:18" x14ac:dyDescent="0.2">
      <c r="R8057" s="234"/>
    </row>
    <row r="8058" spans="18:18" x14ac:dyDescent="0.2">
      <c r="R8058" s="262"/>
    </row>
    <row r="8059" spans="18:18" x14ac:dyDescent="0.2">
      <c r="R8059" s="234"/>
    </row>
    <row r="8060" spans="18:18" x14ac:dyDescent="0.2">
      <c r="R8060" s="234"/>
    </row>
    <row r="8061" spans="18:18" x14ac:dyDescent="0.2">
      <c r="R8061" s="94"/>
    </row>
    <row r="8076" spans="18:18" x14ac:dyDescent="0.2">
      <c r="R8076" s="235"/>
    </row>
    <row r="8077" spans="18:18" x14ac:dyDescent="0.2">
      <c r="R8077" s="234"/>
    </row>
    <row r="8078" spans="18:18" x14ac:dyDescent="0.2">
      <c r="R8078" s="236"/>
    </row>
    <row r="8079" spans="18:18" x14ac:dyDescent="0.2">
      <c r="R8079" s="236"/>
    </row>
    <row r="8080" spans="18:18" x14ac:dyDescent="0.2">
      <c r="R8080" s="234"/>
    </row>
    <row r="8081" spans="18:18" x14ac:dyDescent="0.2">
      <c r="R8081" s="236"/>
    </row>
    <row r="8082" spans="18:18" x14ac:dyDescent="0.2">
      <c r="R8082" s="236"/>
    </row>
    <row r="8083" spans="18:18" x14ac:dyDescent="0.2">
      <c r="R8083" s="237"/>
    </row>
    <row r="8084" spans="18:18" x14ac:dyDescent="0.2">
      <c r="R8084" s="237"/>
    </row>
    <row r="8089" spans="18:18" x14ac:dyDescent="0.2">
      <c r="R8089" s="97"/>
    </row>
    <row r="8090" spans="18:18" x14ac:dyDescent="0.2">
      <c r="R8090" s="234"/>
    </row>
    <row r="8091" spans="18:18" x14ac:dyDescent="0.2">
      <c r="R8091" s="262"/>
    </row>
    <row r="8092" spans="18:18" x14ac:dyDescent="0.2">
      <c r="R8092" s="234"/>
    </row>
    <row r="8093" spans="18:18" x14ac:dyDescent="0.2">
      <c r="R8093" s="234"/>
    </row>
    <row r="8094" spans="18:18" x14ac:dyDescent="0.2">
      <c r="R8094" s="94"/>
    </row>
    <row r="8109" spans="18:18" x14ac:dyDescent="0.2">
      <c r="R8109" s="235"/>
    </row>
    <row r="8110" spans="18:18" x14ac:dyDescent="0.2">
      <c r="R8110" s="234"/>
    </row>
    <row r="8111" spans="18:18" x14ac:dyDescent="0.2">
      <c r="R8111" s="236"/>
    </row>
    <row r="8112" spans="18:18" x14ac:dyDescent="0.2">
      <c r="R8112" s="236"/>
    </row>
    <row r="8113" spans="18:18" x14ac:dyDescent="0.2">
      <c r="R8113" s="234"/>
    </row>
    <row r="8114" spans="18:18" x14ac:dyDescent="0.2">
      <c r="R8114" s="236"/>
    </row>
    <row r="8115" spans="18:18" x14ac:dyDescent="0.2">
      <c r="R8115" s="236"/>
    </row>
    <row r="8116" spans="18:18" x14ac:dyDescent="0.2">
      <c r="R8116" s="237"/>
    </row>
    <row r="8117" spans="18:18" x14ac:dyDescent="0.2">
      <c r="R8117" s="237"/>
    </row>
    <row r="8122" spans="18:18" x14ac:dyDescent="0.2">
      <c r="R8122" s="97"/>
    </row>
    <row r="8123" spans="18:18" x14ac:dyDescent="0.2">
      <c r="R8123" s="234"/>
    </row>
    <row r="8124" spans="18:18" x14ac:dyDescent="0.2">
      <c r="R8124" s="262"/>
    </row>
    <row r="8125" spans="18:18" x14ac:dyDescent="0.2">
      <c r="R8125" s="234"/>
    </row>
    <row r="8126" spans="18:18" x14ac:dyDescent="0.2">
      <c r="R8126" s="234"/>
    </row>
    <row r="8127" spans="18:18" x14ac:dyDescent="0.2">
      <c r="R8127" s="94"/>
    </row>
    <row r="8142" spans="18:18" x14ac:dyDescent="0.2">
      <c r="R8142" s="235"/>
    </row>
    <row r="8143" spans="18:18" x14ac:dyDescent="0.2">
      <c r="R8143" s="234"/>
    </row>
    <row r="8144" spans="18:18" x14ac:dyDescent="0.2">
      <c r="R8144" s="236"/>
    </row>
    <row r="8145" spans="18:18" x14ac:dyDescent="0.2">
      <c r="R8145" s="236"/>
    </row>
    <row r="8146" spans="18:18" x14ac:dyDescent="0.2">
      <c r="R8146" s="234"/>
    </row>
    <row r="8147" spans="18:18" x14ac:dyDescent="0.2">
      <c r="R8147" s="236"/>
    </row>
    <row r="8148" spans="18:18" x14ac:dyDescent="0.2">
      <c r="R8148" s="236"/>
    </row>
    <row r="8149" spans="18:18" x14ac:dyDescent="0.2">
      <c r="R8149" s="237"/>
    </row>
    <row r="8150" spans="18:18" x14ac:dyDescent="0.2">
      <c r="R8150" s="237"/>
    </row>
    <row r="8155" spans="18:18" x14ac:dyDescent="0.2">
      <c r="R8155" s="97"/>
    </row>
    <row r="8156" spans="18:18" x14ac:dyDescent="0.2">
      <c r="R8156" s="234"/>
    </row>
    <row r="8157" spans="18:18" x14ac:dyDescent="0.2">
      <c r="R8157" s="262"/>
    </row>
    <row r="8158" spans="18:18" x14ac:dyDescent="0.2">
      <c r="R8158" s="234"/>
    </row>
    <row r="8159" spans="18:18" x14ac:dyDescent="0.2">
      <c r="R8159" s="234"/>
    </row>
    <row r="8160" spans="18:18" x14ac:dyDescent="0.2">
      <c r="R8160" s="94"/>
    </row>
    <row r="8175" spans="18:18" x14ac:dyDescent="0.2">
      <c r="R8175" s="235"/>
    </row>
    <row r="8176" spans="18:18" x14ac:dyDescent="0.2">
      <c r="R8176" s="234"/>
    </row>
    <row r="8177" spans="18:18" x14ac:dyDescent="0.2">
      <c r="R8177" s="236"/>
    </row>
    <row r="8178" spans="18:18" x14ac:dyDescent="0.2">
      <c r="R8178" s="236"/>
    </row>
    <row r="8179" spans="18:18" x14ac:dyDescent="0.2">
      <c r="R8179" s="234"/>
    </row>
    <row r="8180" spans="18:18" x14ac:dyDescent="0.2">
      <c r="R8180" s="236"/>
    </row>
    <row r="8181" spans="18:18" x14ac:dyDescent="0.2">
      <c r="R8181" s="236"/>
    </row>
    <row r="8182" spans="18:18" x14ac:dyDescent="0.2">
      <c r="R8182" s="237"/>
    </row>
    <row r="8183" spans="18:18" x14ac:dyDescent="0.2">
      <c r="R8183" s="237"/>
    </row>
    <row r="8188" spans="18:18" x14ac:dyDescent="0.2">
      <c r="R8188" s="97"/>
    </row>
    <row r="8189" spans="18:18" x14ac:dyDescent="0.2">
      <c r="R8189" s="234"/>
    </row>
    <row r="8190" spans="18:18" x14ac:dyDescent="0.2">
      <c r="R8190" s="262"/>
    </row>
    <row r="8191" spans="18:18" x14ac:dyDescent="0.2">
      <c r="R8191" s="234"/>
    </row>
    <row r="8192" spans="18:18" x14ac:dyDescent="0.2">
      <c r="R8192" s="234"/>
    </row>
    <row r="8193" spans="18:18" x14ac:dyDescent="0.2">
      <c r="R8193" s="94"/>
    </row>
    <row r="8208" spans="18:18" x14ac:dyDescent="0.2">
      <c r="R8208" s="235"/>
    </row>
    <row r="8209" spans="18:18" x14ac:dyDescent="0.2">
      <c r="R8209" s="234"/>
    </row>
    <row r="8210" spans="18:18" x14ac:dyDescent="0.2">
      <c r="R8210" s="236"/>
    </row>
    <row r="8211" spans="18:18" x14ac:dyDescent="0.2">
      <c r="R8211" s="236"/>
    </row>
    <row r="8212" spans="18:18" x14ac:dyDescent="0.2">
      <c r="R8212" s="234"/>
    </row>
    <row r="8213" spans="18:18" x14ac:dyDescent="0.2">
      <c r="R8213" s="236"/>
    </row>
    <row r="8214" spans="18:18" x14ac:dyDescent="0.2">
      <c r="R8214" s="236"/>
    </row>
    <row r="8215" spans="18:18" x14ac:dyDescent="0.2">
      <c r="R8215" s="237"/>
    </row>
    <row r="8216" spans="18:18" x14ac:dyDescent="0.2">
      <c r="R8216" s="237"/>
    </row>
    <row r="8221" spans="18:18" x14ac:dyDescent="0.2">
      <c r="R8221" s="97"/>
    </row>
    <row r="8222" spans="18:18" x14ac:dyDescent="0.2">
      <c r="R8222" s="234"/>
    </row>
    <row r="8223" spans="18:18" x14ac:dyDescent="0.2">
      <c r="R8223" s="262"/>
    </row>
    <row r="8224" spans="18:18" x14ac:dyDescent="0.2">
      <c r="R8224" s="234"/>
    </row>
    <row r="8225" spans="18:18" x14ac:dyDescent="0.2">
      <c r="R8225" s="234"/>
    </row>
    <row r="8226" spans="18:18" x14ac:dyDescent="0.2">
      <c r="R8226" s="94"/>
    </row>
    <row r="8241" spans="18:18" x14ac:dyDescent="0.2">
      <c r="R8241" s="235"/>
    </row>
    <row r="8242" spans="18:18" x14ac:dyDescent="0.2">
      <c r="R8242" s="234"/>
    </row>
    <row r="8243" spans="18:18" x14ac:dyDescent="0.2">
      <c r="R8243" s="236"/>
    </row>
    <row r="8244" spans="18:18" x14ac:dyDescent="0.2">
      <c r="R8244" s="236"/>
    </row>
    <row r="8245" spans="18:18" x14ac:dyDescent="0.2">
      <c r="R8245" s="234"/>
    </row>
    <row r="8246" spans="18:18" x14ac:dyDescent="0.2">
      <c r="R8246" s="236"/>
    </row>
    <row r="8247" spans="18:18" x14ac:dyDescent="0.2">
      <c r="R8247" s="236"/>
    </row>
    <row r="8248" spans="18:18" x14ac:dyDescent="0.2">
      <c r="R8248" s="237"/>
    </row>
    <row r="8249" spans="18:18" x14ac:dyDescent="0.2">
      <c r="R8249" s="237"/>
    </row>
    <row r="8254" spans="18:18" x14ac:dyDescent="0.2">
      <c r="R8254" s="97"/>
    </row>
    <row r="8255" spans="18:18" x14ac:dyDescent="0.2">
      <c r="R8255" s="234"/>
    </row>
    <row r="8256" spans="18:18" x14ac:dyDescent="0.2">
      <c r="R8256" s="262"/>
    </row>
    <row r="8257" spans="18:18" x14ac:dyDescent="0.2">
      <c r="R8257" s="234"/>
    </row>
    <row r="8258" spans="18:18" x14ac:dyDescent="0.2">
      <c r="R8258" s="234"/>
    </row>
    <row r="8259" spans="18:18" x14ac:dyDescent="0.2">
      <c r="R8259" s="94"/>
    </row>
    <row r="8274" spans="18:18" x14ac:dyDescent="0.2">
      <c r="R8274" s="235"/>
    </row>
    <row r="8275" spans="18:18" x14ac:dyDescent="0.2">
      <c r="R8275" s="234"/>
    </row>
    <row r="8276" spans="18:18" x14ac:dyDescent="0.2">
      <c r="R8276" s="236"/>
    </row>
    <row r="8277" spans="18:18" x14ac:dyDescent="0.2">
      <c r="R8277" s="236"/>
    </row>
    <row r="8278" spans="18:18" x14ac:dyDescent="0.2">
      <c r="R8278" s="234"/>
    </row>
    <row r="8279" spans="18:18" x14ac:dyDescent="0.2">
      <c r="R8279" s="236"/>
    </row>
    <row r="8280" spans="18:18" x14ac:dyDescent="0.2">
      <c r="R8280" s="236"/>
    </row>
    <row r="8281" spans="18:18" x14ac:dyDescent="0.2">
      <c r="R8281" s="237"/>
    </row>
    <row r="8282" spans="18:18" x14ac:dyDescent="0.2">
      <c r="R8282" s="237"/>
    </row>
    <row r="8287" spans="18:18" x14ac:dyDescent="0.2">
      <c r="R8287" s="97"/>
    </row>
    <row r="8288" spans="18:18" x14ac:dyDescent="0.2">
      <c r="R8288" s="234"/>
    </row>
    <row r="8289" spans="18:18" x14ac:dyDescent="0.2">
      <c r="R8289" s="262"/>
    </row>
    <row r="8290" spans="18:18" x14ac:dyDescent="0.2">
      <c r="R8290" s="234"/>
    </row>
    <row r="8291" spans="18:18" x14ac:dyDescent="0.2">
      <c r="R8291" s="234"/>
    </row>
    <row r="8292" spans="18:18" x14ac:dyDescent="0.2">
      <c r="R8292" s="94"/>
    </row>
    <row r="8307" spans="18:18" x14ac:dyDescent="0.2">
      <c r="R8307" s="235"/>
    </row>
    <row r="8308" spans="18:18" x14ac:dyDescent="0.2">
      <c r="R8308" s="234"/>
    </row>
    <row r="8309" spans="18:18" x14ac:dyDescent="0.2">
      <c r="R8309" s="236"/>
    </row>
    <row r="8310" spans="18:18" x14ac:dyDescent="0.2">
      <c r="R8310" s="236"/>
    </row>
    <row r="8311" spans="18:18" x14ac:dyDescent="0.2">
      <c r="R8311" s="234"/>
    </row>
    <row r="8312" spans="18:18" x14ac:dyDescent="0.2">
      <c r="R8312" s="236"/>
    </row>
    <row r="8313" spans="18:18" x14ac:dyDescent="0.2">
      <c r="R8313" s="236"/>
    </row>
    <row r="8314" spans="18:18" x14ac:dyDescent="0.2">
      <c r="R8314" s="237"/>
    </row>
    <row r="8315" spans="18:18" x14ac:dyDescent="0.2">
      <c r="R8315" s="237"/>
    </row>
    <row r="8320" spans="18:18" x14ac:dyDescent="0.2">
      <c r="R8320" s="97"/>
    </row>
    <row r="8321" spans="18:18" x14ac:dyDescent="0.2">
      <c r="R8321" s="234"/>
    </row>
    <row r="8322" spans="18:18" x14ac:dyDescent="0.2">
      <c r="R8322" s="262"/>
    </row>
    <row r="8323" spans="18:18" x14ac:dyDescent="0.2">
      <c r="R8323" s="234"/>
    </row>
    <row r="8324" spans="18:18" x14ac:dyDescent="0.2">
      <c r="R8324" s="234"/>
    </row>
    <row r="8325" spans="18:18" x14ac:dyDescent="0.2">
      <c r="R8325" s="94"/>
    </row>
    <row r="8340" spans="18:18" x14ac:dyDescent="0.2">
      <c r="R8340" s="235"/>
    </row>
    <row r="8341" spans="18:18" x14ac:dyDescent="0.2">
      <c r="R8341" s="234"/>
    </row>
    <row r="8342" spans="18:18" x14ac:dyDescent="0.2">
      <c r="R8342" s="236"/>
    </row>
    <row r="8343" spans="18:18" x14ac:dyDescent="0.2">
      <c r="R8343" s="236"/>
    </row>
    <row r="8344" spans="18:18" x14ac:dyDescent="0.2">
      <c r="R8344" s="234"/>
    </row>
    <row r="8345" spans="18:18" x14ac:dyDescent="0.2">
      <c r="R8345" s="236"/>
    </row>
    <row r="8346" spans="18:18" x14ac:dyDescent="0.2">
      <c r="R8346" s="236"/>
    </row>
    <row r="8347" spans="18:18" x14ac:dyDescent="0.2">
      <c r="R8347" s="237"/>
    </row>
    <row r="8348" spans="18:18" x14ac:dyDescent="0.2">
      <c r="R8348" s="237"/>
    </row>
    <row r="8353" spans="18:18" x14ac:dyDescent="0.2">
      <c r="R8353" s="97"/>
    </row>
    <row r="8354" spans="18:18" x14ac:dyDescent="0.2">
      <c r="R8354" s="234"/>
    </row>
    <row r="8355" spans="18:18" x14ac:dyDescent="0.2">
      <c r="R8355" s="262"/>
    </row>
    <row r="8356" spans="18:18" x14ac:dyDescent="0.2">
      <c r="R8356" s="234"/>
    </row>
    <row r="8357" spans="18:18" x14ac:dyDescent="0.2">
      <c r="R8357" s="234"/>
    </row>
    <row r="8358" spans="18:18" x14ac:dyDescent="0.2">
      <c r="R8358" s="94"/>
    </row>
    <row r="8373" spans="18:18" x14ac:dyDescent="0.2">
      <c r="R8373" s="235"/>
    </row>
    <row r="8374" spans="18:18" x14ac:dyDescent="0.2">
      <c r="R8374" s="234"/>
    </row>
    <row r="8375" spans="18:18" x14ac:dyDescent="0.2">
      <c r="R8375" s="236"/>
    </row>
    <row r="8376" spans="18:18" x14ac:dyDescent="0.2">
      <c r="R8376" s="236"/>
    </row>
    <row r="8377" spans="18:18" x14ac:dyDescent="0.2">
      <c r="R8377" s="234"/>
    </row>
    <row r="8378" spans="18:18" x14ac:dyDescent="0.2">
      <c r="R8378" s="236"/>
    </row>
    <row r="8379" spans="18:18" x14ac:dyDescent="0.2">
      <c r="R8379" s="236"/>
    </row>
    <row r="8380" spans="18:18" x14ac:dyDescent="0.2">
      <c r="R8380" s="237"/>
    </row>
    <row r="8381" spans="18:18" x14ac:dyDescent="0.2">
      <c r="R8381" s="237"/>
    </row>
    <row r="8386" spans="18:18" x14ac:dyDescent="0.2">
      <c r="R8386" s="97"/>
    </row>
    <row r="8387" spans="18:18" x14ac:dyDescent="0.2">
      <c r="R8387" s="234"/>
    </row>
    <row r="8388" spans="18:18" x14ac:dyDescent="0.2">
      <c r="R8388" s="262"/>
    </row>
    <row r="8389" spans="18:18" x14ac:dyDescent="0.2">
      <c r="R8389" s="234"/>
    </row>
    <row r="8390" spans="18:18" x14ac:dyDescent="0.2">
      <c r="R8390" s="234"/>
    </row>
    <row r="8391" spans="18:18" x14ac:dyDescent="0.2">
      <c r="R8391" s="94"/>
    </row>
    <row r="8406" spans="18:18" x14ac:dyDescent="0.2">
      <c r="R8406" s="235"/>
    </row>
    <row r="8407" spans="18:18" x14ac:dyDescent="0.2">
      <c r="R8407" s="234"/>
    </row>
    <row r="8408" spans="18:18" x14ac:dyDescent="0.2">
      <c r="R8408" s="236"/>
    </row>
    <row r="8409" spans="18:18" x14ac:dyDescent="0.2">
      <c r="R8409" s="236"/>
    </row>
    <row r="8410" spans="18:18" x14ac:dyDescent="0.2">
      <c r="R8410" s="234"/>
    </row>
    <row r="8411" spans="18:18" x14ac:dyDescent="0.2">
      <c r="R8411" s="236"/>
    </row>
    <row r="8412" spans="18:18" x14ac:dyDescent="0.2">
      <c r="R8412" s="236"/>
    </row>
    <row r="8413" spans="18:18" x14ac:dyDescent="0.2">
      <c r="R8413" s="237"/>
    </row>
    <row r="8414" spans="18:18" x14ac:dyDescent="0.2">
      <c r="R8414" s="237"/>
    </row>
    <row r="8419" spans="18:18" x14ac:dyDescent="0.2">
      <c r="R8419" s="97"/>
    </row>
    <row r="8420" spans="18:18" x14ac:dyDescent="0.2">
      <c r="R8420" s="234"/>
    </row>
    <row r="8421" spans="18:18" x14ac:dyDescent="0.2">
      <c r="R8421" s="262"/>
    </row>
    <row r="8422" spans="18:18" x14ac:dyDescent="0.2">
      <c r="R8422" s="234"/>
    </row>
    <row r="8423" spans="18:18" x14ac:dyDescent="0.2">
      <c r="R8423" s="234"/>
    </row>
    <row r="8424" spans="18:18" x14ac:dyDescent="0.2">
      <c r="R8424" s="94"/>
    </row>
    <row r="8439" spans="18:18" x14ac:dyDescent="0.2">
      <c r="R8439" s="235"/>
    </row>
    <row r="8440" spans="18:18" x14ac:dyDescent="0.2">
      <c r="R8440" s="234"/>
    </row>
    <row r="8441" spans="18:18" x14ac:dyDescent="0.2">
      <c r="R8441" s="236"/>
    </row>
    <row r="8442" spans="18:18" x14ac:dyDescent="0.2">
      <c r="R8442" s="236"/>
    </row>
    <row r="8443" spans="18:18" x14ac:dyDescent="0.2">
      <c r="R8443" s="234"/>
    </row>
    <row r="8444" spans="18:18" x14ac:dyDescent="0.2">
      <c r="R8444" s="236"/>
    </row>
    <row r="8445" spans="18:18" x14ac:dyDescent="0.2">
      <c r="R8445" s="236"/>
    </row>
    <row r="8446" spans="18:18" x14ac:dyDescent="0.2">
      <c r="R8446" s="237"/>
    </row>
    <row r="8447" spans="18:18" x14ac:dyDescent="0.2">
      <c r="R8447" s="237"/>
    </row>
    <row r="8452" spans="18:18" x14ac:dyDescent="0.2">
      <c r="R8452" s="97"/>
    </row>
    <row r="8453" spans="18:18" x14ac:dyDescent="0.2">
      <c r="R8453" s="234"/>
    </row>
    <row r="8454" spans="18:18" x14ac:dyDescent="0.2">
      <c r="R8454" s="262"/>
    </row>
    <row r="8455" spans="18:18" x14ac:dyDescent="0.2">
      <c r="R8455" s="234"/>
    </row>
    <row r="8456" spans="18:18" x14ac:dyDescent="0.2">
      <c r="R8456" s="234"/>
    </row>
    <row r="8457" spans="18:18" x14ac:dyDescent="0.2">
      <c r="R8457" s="94"/>
    </row>
    <row r="8472" spans="18:18" x14ac:dyDescent="0.2">
      <c r="R8472" s="235"/>
    </row>
    <row r="8473" spans="18:18" x14ac:dyDescent="0.2">
      <c r="R8473" s="234"/>
    </row>
    <row r="8474" spans="18:18" x14ac:dyDescent="0.2">
      <c r="R8474" s="236"/>
    </row>
    <row r="8475" spans="18:18" x14ac:dyDescent="0.2">
      <c r="R8475" s="236"/>
    </row>
    <row r="8476" spans="18:18" x14ac:dyDescent="0.2">
      <c r="R8476" s="234"/>
    </row>
    <row r="8477" spans="18:18" x14ac:dyDescent="0.2">
      <c r="R8477" s="236"/>
    </row>
    <row r="8478" spans="18:18" x14ac:dyDescent="0.2">
      <c r="R8478" s="236"/>
    </row>
    <row r="8479" spans="18:18" x14ac:dyDescent="0.2">
      <c r="R8479" s="237"/>
    </row>
    <row r="8480" spans="18:18" x14ac:dyDescent="0.2">
      <c r="R8480" s="237"/>
    </row>
    <row r="8485" spans="18:18" x14ac:dyDescent="0.2">
      <c r="R8485" s="97"/>
    </row>
    <row r="8486" spans="18:18" x14ac:dyDescent="0.2">
      <c r="R8486" s="234"/>
    </row>
    <row r="8487" spans="18:18" x14ac:dyDescent="0.2">
      <c r="R8487" s="262"/>
    </row>
    <row r="8488" spans="18:18" x14ac:dyDescent="0.2">
      <c r="R8488" s="234"/>
    </row>
    <row r="8489" spans="18:18" x14ac:dyDescent="0.2">
      <c r="R8489" s="234"/>
    </row>
    <row r="8490" spans="18:18" x14ac:dyDescent="0.2">
      <c r="R8490" s="94"/>
    </row>
    <row r="8505" spans="18:18" x14ac:dyDescent="0.2">
      <c r="R8505" s="235"/>
    </row>
    <row r="8506" spans="18:18" x14ac:dyDescent="0.2">
      <c r="R8506" s="234"/>
    </row>
    <row r="8507" spans="18:18" x14ac:dyDescent="0.2">
      <c r="R8507" s="236"/>
    </row>
    <row r="8508" spans="18:18" x14ac:dyDescent="0.2">
      <c r="R8508" s="236"/>
    </row>
    <row r="8509" spans="18:18" x14ac:dyDescent="0.2">
      <c r="R8509" s="234"/>
    </row>
    <row r="8510" spans="18:18" x14ac:dyDescent="0.2">
      <c r="R8510" s="236"/>
    </row>
    <row r="8511" spans="18:18" x14ac:dyDescent="0.2">
      <c r="R8511" s="236"/>
    </row>
    <row r="8512" spans="18:18" x14ac:dyDescent="0.2">
      <c r="R8512" s="237"/>
    </row>
    <row r="8513" spans="18:18" x14ac:dyDescent="0.2">
      <c r="R8513" s="237"/>
    </row>
    <row r="8518" spans="18:18" x14ac:dyDescent="0.2">
      <c r="R8518" s="97"/>
    </row>
    <row r="8519" spans="18:18" x14ac:dyDescent="0.2">
      <c r="R8519" s="234"/>
    </row>
    <row r="8520" spans="18:18" x14ac:dyDescent="0.2">
      <c r="R8520" s="262"/>
    </row>
    <row r="8521" spans="18:18" x14ac:dyDescent="0.2">
      <c r="R8521" s="234"/>
    </row>
    <row r="8522" spans="18:18" x14ac:dyDescent="0.2">
      <c r="R8522" s="234"/>
    </row>
    <row r="8523" spans="18:18" x14ac:dyDescent="0.2">
      <c r="R8523" s="94"/>
    </row>
    <row r="8538" spans="18:18" x14ac:dyDescent="0.2">
      <c r="R8538" s="235"/>
    </row>
    <row r="8539" spans="18:18" x14ac:dyDescent="0.2">
      <c r="R8539" s="234"/>
    </row>
    <row r="8540" spans="18:18" x14ac:dyDescent="0.2">
      <c r="R8540" s="236"/>
    </row>
    <row r="8541" spans="18:18" x14ac:dyDescent="0.2">
      <c r="R8541" s="236"/>
    </row>
    <row r="8542" spans="18:18" x14ac:dyDescent="0.2">
      <c r="R8542" s="234"/>
    </row>
    <row r="8543" spans="18:18" x14ac:dyDescent="0.2">
      <c r="R8543" s="236"/>
    </row>
    <row r="8544" spans="18:18" x14ac:dyDescent="0.2">
      <c r="R8544" s="236"/>
    </row>
    <row r="8545" spans="18:18" x14ac:dyDescent="0.2">
      <c r="R8545" s="237"/>
    </row>
    <row r="8546" spans="18:18" x14ac:dyDescent="0.2">
      <c r="R8546" s="237"/>
    </row>
    <row r="8551" spans="18:18" x14ac:dyDescent="0.2">
      <c r="R8551" s="97"/>
    </row>
    <row r="8552" spans="18:18" x14ac:dyDescent="0.2">
      <c r="R8552" s="234"/>
    </row>
    <row r="8553" spans="18:18" x14ac:dyDescent="0.2">
      <c r="R8553" s="262"/>
    </row>
    <row r="8554" spans="18:18" x14ac:dyDescent="0.2">
      <c r="R8554" s="234"/>
    </row>
    <row r="8555" spans="18:18" x14ac:dyDescent="0.2">
      <c r="R8555" s="234"/>
    </row>
    <row r="8556" spans="18:18" x14ac:dyDescent="0.2">
      <c r="R8556" s="94"/>
    </row>
    <row r="8571" spans="18:18" x14ac:dyDescent="0.2">
      <c r="R8571" s="235"/>
    </row>
    <row r="8572" spans="18:18" x14ac:dyDescent="0.2">
      <c r="R8572" s="234"/>
    </row>
    <row r="8573" spans="18:18" x14ac:dyDescent="0.2">
      <c r="R8573" s="236"/>
    </row>
    <row r="8574" spans="18:18" x14ac:dyDescent="0.2">
      <c r="R8574" s="236"/>
    </row>
    <row r="8575" spans="18:18" x14ac:dyDescent="0.2">
      <c r="R8575" s="234"/>
    </row>
    <row r="8576" spans="18:18" x14ac:dyDescent="0.2">
      <c r="R8576" s="236"/>
    </row>
    <row r="8577" spans="18:18" x14ac:dyDescent="0.2">
      <c r="R8577" s="236"/>
    </row>
    <row r="8578" spans="18:18" x14ac:dyDescent="0.2">
      <c r="R8578" s="237"/>
    </row>
    <row r="8579" spans="18:18" x14ac:dyDescent="0.2">
      <c r="R8579" s="237"/>
    </row>
    <row r="8584" spans="18:18" x14ac:dyDescent="0.2">
      <c r="R8584" s="97"/>
    </row>
    <row r="8585" spans="18:18" x14ac:dyDescent="0.2">
      <c r="R8585" s="234"/>
    </row>
    <row r="8586" spans="18:18" x14ac:dyDescent="0.2">
      <c r="R8586" s="262"/>
    </row>
    <row r="8587" spans="18:18" x14ac:dyDescent="0.2">
      <c r="R8587" s="234"/>
    </row>
    <row r="8588" spans="18:18" x14ac:dyDescent="0.2">
      <c r="R8588" s="234"/>
    </row>
    <row r="8589" spans="18:18" x14ac:dyDescent="0.2">
      <c r="R8589" s="94"/>
    </row>
    <row r="8604" spans="18:18" x14ac:dyDescent="0.2">
      <c r="R8604" s="235"/>
    </row>
    <row r="8605" spans="18:18" x14ac:dyDescent="0.2">
      <c r="R8605" s="234"/>
    </row>
    <row r="8606" spans="18:18" x14ac:dyDescent="0.2">
      <c r="R8606" s="236"/>
    </row>
    <row r="8607" spans="18:18" x14ac:dyDescent="0.2">
      <c r="R8607" s="236"/>
    </row>
    <row r="8608" spans="18:18" x14ac:dyDescent="0.2">
      <c r="R8608" s="234"/>
    </row>
    <row r="8609" spans="18:18" x14ac:dyDescent="0.2">
      <c r="R8609" s="236"/>
    </row>
    <row r="8610" spans="18:18" x14ac:dyDescent="0.2">
      <c r="R8610" s="236"/>
    </row>
    <row r="8611" spans="18:18" x14ac:dyDescent="0.2">
      <c r="R8611" s="237"/>
    </row>
    <row r="8612" spans="18:18" x14ac:dyDescent="0.2">
      <c r="R8612" s="237"/>
    </row>
    <row r="8617" spans="18:18" x14ac:dyDescent="0.2">
      <c r="R8617" s="97"/>
    </row>
    <row r="8618" spans="18:18" x14ac:dyDescent="0.2">
      <c r="R8618" s="234"/>
    </row>
    <row r="8619" spans="18:18" x14ac:dyDescent="0.2">
      <c r="R8619" s="262"/>
    </row>
    <row r="8620" spans="18:18" x14ac:dyDescent="0.2">
      <c r="R8620" s="234"/>
    </row>
    <row r="8621" spans="18:18" x14ac:dyDescent="0.2">
      <c r="R8621" s="234"/>
    </row>
    <row r="8622" spans="18:18" x14ac:dyDescent="0.2">
      <c r="R8622" s="94"/>
    </row>
    <row r="8637" spans="18:18" x14ac:dyDescent="0.2">
      <c r="R8637" s="235"/>
    </row>
    <row r="8638" spans="18:18" x14ac:dyDescent="0.2">
      <c r="R8638" s="234"/>
    </row>
    <row r="8639" spans="18:18" x14ac:dyDescent="0.2">
      <c r="R8639" s="236"/>
    </row>
    <row r="8640" spans="18:18" x14ac:dyDescent="0.2">
      <c r="R8640" s="236"/>
    </row>
    <row r="8641" spans="18:18" x14ac:dyDescent="0.2">
      <c r="R8641" s="234"/>
    </row>
    <row r="8642" spans="18:18" x14ac:dyDescent="0.2">
      <c r="R8642" s="236"/>
    </row>
    <row r="8643" spans="18:18" x14ac:dyDescent="0.2">
      <c r="R8643" s="236"/>
    </row>
    <row r="8644" spans="18:18" x14ac:dyDescent="0.2">
      <c r="R8644" s="237"/>
    </row>
    <row r="8645" spans="18:18" x14ac:dyDescent="0.2">
      <c r="R8645" s="237"/>
    </row>
    <row r="8650" spans="18:18" x14ac:dyDescent="0.2">
      <c r="R8650" s="97"/>
    </row>
    <row r="8651" spans="18:18" x14ac:dyDescent="0.2">
      <c r="R8651" s="234"/>
    </row>
    <row r="8652" spans="18:18" x14ac:dyDescent="0.2">
      <c r="R8652" s="262"/>
    </row>
    <row r="8653" spans="18:18" x14ac:dyDescent="0.2">
      <c r="R8653" s="234"/>
    </row>
    <row r="8654" spans="18:18" x14ac:dyDescent="0.2">
      <c r="R8654" s="234"/>
    </row>
    <row r="8655" spans="18:18" x14ac:dyDescent="0.2">
      <c r="R8655" s="94"/>
    </row>
    <row r="8670" spans="18:18" x14ac:dyDescent="0.2">
      <c r="R8670" s="235"/>
    </row>
    <row r="8671" spans="18:18" x14ac:dyDescent="0.2">
      <c r="R8671" s="234"/>
    </row>
    <row r="8672" spans="18:18" x14ac:dyDescent="0.2">
      <c r="R8672" s="236"/>
    </row>
    <row r="8673" spans="18:18" x14ac:dyDescent="0.2">
      <c r="R8673" s="236"/>
    </row>
    <row r="8674" spans="18:18" x14ac:dyDescent="0.2">
      <c r="R8674" s="234"/>
    </row>
    <row r="8675" spans="18:18" x14ac:dyDescent="0.2">
      <c r="R8675" s="236"/>
    </row>
    <row r="8676" spans="18:18" x14ac:dyDescent="0.2">
      <c r="R8676" s="236"/>
    </row>
    <row r="8677" spans="18:18" x14ac:dyDescent="0.2">
      <c r="R8677" s="237"/>
    </row>
    <row r="8678" spans="18:18" x14ac:dyDescent="0.2">
      <c r="R8678" s="237"/>
    </row>
    <row r="8683" spans="18:18" x14ac:dyDescent="0.2">
      <c r="R8683" s="97"/>
    </row>
    <row r="8684" spans="18:18" x14ac:dyDescent="0.2">
      <c r="R8684" s="234"/>
    </row>
    <row r="8685" spans="18:18" x14ac:dyDescent="0.2">
      <c r="R8685" s="262"/>
    </row>
    <row r="8686" spans="18:18" x14ac:dyDescent="0.2">
      <c r="R8686" s="234"/>
    </row>
    <row r="8687" spans="18:18" x14ac:dyDescent="0.2">
      <c r="R8687" s="234"/>
    </row>
    <row r="8688" spans="18:18" x14ac:dyDescent="0.2">
      <c r="R8688" s="94"/>
    </row>
    <row r="8703" spans="18:18" x14ac:dyDescent="0.2">
      <c r="R8703" s="235"/>
    </row>
    <row r="8704" spans="18:18" x14ac:dyDescent="0.2">
      <c r="R8704" s="234"/>
    </row>
    <row r="8705" spans="18:18" x14ac:dyDescent="0.2">
      <c r="R8705" s="236"/>
    </row>
    <row r="8706" spans="18:18" x14ac:dyDescent="0.2">
      <c r="R8706" s="236"/>
    </row>
    <row r="8707" spans="18:18" x14ac:dyDescent="0.2">
      <c r="R8707" s="234"/>
    </row>
    <row r="8708" spans="18:18" x14ac:dyDescent="0.2">
      <c r="R8708" s="236"/>
    </row>
    <row r="8709" spans="18:18" x14ac:dyDescent="0.2">
      <c r="R8709" s="236"/>
    </row>
    <row r="8710" spans="18:18" x14ac:dyDescent="0.2">
      <c r="R8710" s="237"/>
    </row>
    <row r="8711" spans="18:18" x14ac:dyDescent="0.2">
      <c r="R8711" s="237"/>
    </row>
    <row r="8716" spans="18:18" x14ac:dyDescent="0.2">
      <c r="R8716" s="97"/>
    </row>
    <row r="8717" spans="18:18" x14ac:dyDescent="0.2">
      <c r="R8717" s="234"/>
    </row>
    <row r="8718" spans="18:18" x14ac:dyDescent="0.2">
      <c r="R8718" s="262"/>
    </row>
    <row r="8719" spans="18:18" x14ac:dyDescent="0.2">
      <c r="R8719" s="234"/>
    </row>
    <row r="8720" spans="18:18" x14ac:dyDescent="0.2">
      <c r="R8720" s="234"/>
    </row>
    <row r="8721" spans="18:18" x14ac:dyDescent="0.2">
      <c r="R8721" s="94"/>
    </row>
    <row r="8736" spans="18:18" x14ac:dyDescent="0.2">
      <c r="R8736" s="235"/>
    </row>
    <row r="8737" spans="18:18" x14ac:dyDescent="0.2">
      <c r="R8737" s="234"/>
    </row>
    <row r="8738" spans="18:18" x14ac:dyDescent="0.2">
      <c r="R8738" s="236"/>
    </row>
    <row r="8739" spans="18:18" x14ac:dyDescent="0.2">
      <c r="R8739" s="236"/>
    </row>
    <row r="8740" spans="18:18" x14ac:dyDescent="0.2">
      <c r="R8740" s="234"/>
    </row>
    <row r="8741" spans="18:18" x14ac:dyDescent="0.2">
      <c r="R8741" s="236"/>
    </row>
    <row r="8742" spans="18:18" x14ac:dyDescent="0.2">
      <c r="R8742" s="236"/>
    </row>
    <row r="8743" spans="18:18" x14ac:dyDescent="0.2">
      <c r="R8743" s="237"/>
    </row>
    <row r="8744" spans="18:18" x14ac:dyDescent="0.2">
      <c r="R8744" s="237"/>
    </row>
    <row r="8749" spans="18:18" x14ac:dyDescent="0.2">
      <c r="R8749" s="97"/>
    </row>
    <row r="8750" spans="18:18" x14ac:dyDescent="0.2">
      <c r="R8750" s="234"/>
    </row>
    <row r="8751" spans="18:18" x14ac:dyDescent="0.2">
      <c r="R8751" s="262"/>
    </row>
    <row r="8752" spans="18:18" x14ac:dyDescent="0.2">
      <c r="R8752" s="234"/>
    </row>
    <row r="8753" spans="18:18" x14ac:dyDescent="0.2">
      <c r="R8753" s="234"/>
    </row>
    <row r="8754" spans="18:18" x14ac:dyDescent="0.2">
      <c r="R8754" s="94"/>
    </row>
    <row r="8769" spans="18:18" x14ac:dyDescent="0.2">
      <c r="R8769" s="235"/>
    </row>
    <row r="8770" spans="18:18" x14ac:dyDescent="0.2">
      <c r="R8770" s="234"/>
    </row>
    <row r="8771" spans="18:18" x14ac:dyDescent="0.2">
      <c r="R8771" s="236"/>
    </row>
    <row r="8772" spans="18:18" x14ac:dyDescent="0.2">
      <c r="R8772" s="236"/>
    </row>
    <row r="8773" spans="18:18" x14ac:dyDescent="0.2">
      <c r="R8773" s="234"/>
    </row>
    <row r="8774" spans="18:18" x14ac:dyDescent="0.2">
      <c r="R8774" s="236"/>
    </row>
    <row r="8775" spans="18:18" x14ac:dyDescent="0.2">
      <c r="R8775" s="236"/>
    </row>
    <row r="8776" spans="18:18" x14ac:dyDescent="0.2">
      <c r="R8776" s="237"/>
    </row>
    <row r="8777" spans="18:18" x14ac:dyDescent="0.2">
      <c r="R8777" s="237"/>
    </row>
    <row r="8782" spans="18:18" x14ac:dyDescent="0.2">
      <c r="R8782" s="97"/>
    </row>
    <row r="8783" spans="18:18" x14ac:dyDescent="0.2">
      <c r="R8783" s="234"/>
    </row>
    <row r="8784" spans="18:18" x14ac:dyDescent="0.2">
      <c r="R8784" s="262"/>
    </row>
    <row r="8785" spans="18:18" x14ac:dyDescent="0.2">
      <c r="R8785" s="234"/>
    </row>
    <row r="8786" spans="18:18" x14ac:dyDescent="0.2">
      <c r="R8786" s="234"/>
    </row>
    <row r="8787" spans="18:18" x14ac:dyDescent="0.2">
      <c r="R8787" s="94"/>
    </row>
    <row r="8802" spans="18:18" x14ac:dyDescent="0.2">
      <c r="R8802" s="235"/>
    </row>
    <row r="8803" spans="18:18" x14ac:dyDescent="0.2">
      <c r="R8803" s="234"/>
    </row>
    <row r="8804" spans="18:18" x14ac:dyDescent="0.2">
      <c r="R8804" s="236"/>
    </row>
    <row r="8805" spans="18:18" x14ac:dyDescent="0.2">
      <c r="R8805" s="236"/>
    </row>
    <row r="8806" spans="18:18" x14ac:dyDescent="0.2">
      <c r="R8806" s="234"/>
    </row>
    <row r="8807" spans="18:18" x14ac:dyDescent="0.2">
      <c r="R8807" s="236"/>
    </row>
    <row r="8808" spans="18:18" x14ac:dyDescent="0.2">
      <c r="R8808" s="236"/>
    </row>
    <row r="8809" spans="18:18" x14ac:dyDescent="0.2">
      <c r="R8809" s="237"/>
    </row>
    <row r="8810" spans="18:18" x14ac:dyDescent="0.2">
      <c r="R8810" s="237"/>
    </row>
    <row r="8815" spans="18:18" x14ac:dyDescent="0.2">
      <c r="R8815" s="97"/>
    </row>
    <row r="8816" spans="18:18" x14ac:dyDescent="0.2">
      <c r="R8816" s="234"/>
    </row>
    <row r="8817" spans="18:18" x14ac:dyDescent="0.2">
      <c r="R8817" s="262"/>
    </row>
    <row r="8818" spans="18:18" x14ac:dyDescent="0.2">
      <c r="R8818" s="234"/>
    </row>
    <row r="8819" spans="18:18" x14ac:dyDescent="0.2">
      <c r="R8819" s="234"/>
    </row>
    <row r="8820" spans="18:18" x14ac:dyDescent="0.2">
      <c r="R8820" s="94"/>
    </row>
    <row r="8835" spans="18:18" x14ac:dyDescent="0.2">
      <c r="R8835" s="235"/>
    </row>
    <row r="8836" spans="18:18" x14ac:dyDescent="0.2">
      <c r="R8836" s="234"/>
    </row>
    <row r="8837" spans="18:18" x14ac:dyDescent="0.2">
      <c r="R8837" s="236"/>
    </row>
    <row r="8838" spans="18:18" x14ac:dyDescent="0.2">
      <c r="R8838" s="236"/>
    </row>
    <row r="8839" spans="18:18" x14ac:dyDescent="0.2">
      <c r="R8839" s="234"/>
    </row>
    <row r="8840" spans="18:18" x14ac:dyDescent="0.2">
      <c r="R8840" s="236"/>
    </row>
    <row r="8841" spans="18:18" x14ac:dyDescent="0.2">
      <c r="R8841" s="236"/>
    </row>
    <row r="8842" spans="18:18" x14ac:dyDescent="0.2">
      <c r="R8842" s="237"/>
    </row>
    <row r="8843" spans="18:18" x14ac:dyDescent="0.2">
      <c r="R8843" s="237"/>
    </row>
    <row r="8848" spans="18:18" x14ac:dyDescent="0.2">
      <c r="R8848" s="97"/>
    </row>
    <row r="8849" spans="18:18" x14ac:dyDescent="0.2">
      <c r="R8849" s="234"/>
    </row>
    <row r="8850" spans="18:18" x14ac:dyDescent="0.2">
      <c r="R8850" s="262"/>
    </row>
    <row r="8851" spans="18:18" x14ac:dyDescent="0.2">
      <c r="R8851" s="234"/>
    </row>
    <row r="8852" spans="18:18" x14ac:dyDescent="0.2">
      <c r="R8852" s="234"/>
    </row>
    <row r="8853" spans="18:18" x14ac:dyDescent="0.2">
      <c r="R8853" s="94"/>
    </row>
    <row r="8868" spans="18:18" x14ac:dyDescent="0.2">
      <c r="R8868" s="235"/>
    </row>
    <row r="8869" spans="18:18" x14ac:dyDescent="0.2">
      <c r="R8869" s="234"/>
    </row>
    <row r="8870" spans="18:18" x14ac:dyDescent="0.2">
      <c r="R8870" s="236"/>
    </row>
    <row r="8871" spans="18:18" x14ac:dyDescent="0.2">
      <c r="R8871" s="236"/>
    </row>
    <row r="8872" spans="18:18" x14ac:dyDescent="0.2">
      <c r="R8872" s="234"/>
    </row>
    <row r="8873" spans="18:18" x14ac:dyDescent="0.2">
      <c r="R8873" s="236"/>
    </row>
    <row r="8874" spans="18:18" x14ac:dyDescent="0.2">
      <c r="R8874" s="236"/>
    </row>
    <row r="8875" spans="18:18" x14ac:dyDescent="0.2">
      <c r="R8875" s="237"/>
    </row>
    <row r="8876" spans="18:18" x14ac:dyDescent="0.2">
      <c r="R8876" s="237"/>
    </row>
    <row r="8881" spans="18:18" x14ac:dyDescent="0.2">
      <c r="R8881" s="97"/>
    </row>
    <row r="8882" spans="18:18" x14ac:dyDescent="0.2">
      <c r="R8882" s="234"/>
    </row>
    <row r="8883" spans="18:18" x14ac:dyDescent="0.2">
      <c r="R8883" s="262"/>
    </row>
    <row r="8884" spans="18:18" x14ac:dyDescent="0.2">
      <c r="R8884" s="234"/>
    </row>
    <row r="8885" spans="18:18" x14ac:dyDescent="0.2">
      <c r="R8885" s="234"/>
    </row>
    <row r="8886" spans="18:18" x14ac:dyDescent="0.2">
      <c r="R8886" s="94"/>
    </row>
    <row r="8901" spans="18:18" x14ac:dyDescent="0.2">
      <c r="R8901" s="235"/>
    </row>
    <row r="8902" spans="18:18" x14ac:dyDescent="0.2">
      <c r="R8902" s="234"/>
    </row>
    <row r="8903" spans="18:18" x14ac:dyDescent="0.2">
      <c r="R8903" s="236"/>
    </row>
    <row r="8904" spans="18:18" x14ac:dyDescent="0.2">
      <c r="R8904" s="236"/>
    </row>
    <row r="8905" spans="18:18" x14ac:dyDescent="0.2">
      <c r="R8905" s="234"/>
    </row>
    <row r="8906" spans="18:18" x14ac:dyDescent="0.2">
      <c r="R8906" s="236"/>
    </row>
    <row r="8907" spans="18:18" x14ac:dyDescent="0.2">
      <c r="R8907" s="236"/>
    </row>
    <row r="8908" spans="18:18" x14ac:dyDescent="0.2">
      <c r="R8908" s="237"/>
    </row>
    <row r="8909" spans="18:18" x14ac:dyDescent="0.2">
      <c r="R8909" s="237"/>
    </row>
    <row r="8914" spans="18:18" x14ac:dyDescent="0.2">
      <c r="R8914" s="97"/>
    </row>
    <row r="8915" spans="18:18" x14ac:dyDescent="0.2">
      <c r="R8915" s="234"/>
    </row>
    <row r="8916" spans="18:18" x14ac:dyDescent="0.2">
      <c r="R8916" s="262"/>
    </row>
    <row r="8917" spans="18:18" x14ac:dyDescent="0.2">
      <c r="R8917" s="234"/>
    </row>
    <row r="8918" spans="18:18" x14ac:dyDescent="0.2">
      <c r="R8918" s="234"/>
    </row>
    <row r="8919" spans="18:18" x14ac:dyDescent="0.2">
      <c r="R8919" s="94"/>
    </row>
    <row r="8934" spans="18:18" x14ac:dyDescent="0.2">
      <c r="R8934" s="235"/>
    </row>
    <row r="8935" spans="18:18" x14ac:dyDescent="0.2">
      <c r="R8935" s="234"/>
    </row>
    <row r="8936" spans="18:18" x14ac:dyDescent="0.2">
      <c r="R8936" s="236"/>
    </row>
    <row r="8937" spans="18:18" x14ac:dyDescent="0.2">
      <c r="R8937" s="236"/>
    </row>
    <row r="8938" spans="18:18" x14ac:dyDescent="0.2">
      <c r="R8938" s="234"/>
    </row>
    <row r="8939" spans="18:18" x14ac:dyDescent="0.2">
      <c r="R8939" s="236"/>
    </row>
    <row r="8940" spans="18:18" x14ac:dyDescent="0.2">
      <c r="R8940" s="236"/>
    </row>
    <row r="8941" spans="18:18" x14ac:dyDescent="0.2">
      <c r="R8941" s="237"/>
    </row>
    <row r="8942" spans="18:18" x14ac:dyDescent="0.2">
      <c r="R8942" s="237"/>
    </row>
    <row r="8947" spans="18:18" x14ac:dyDescent="0.2">
      <c r="R8947" s="97"/>
    </row>
    <row r="8948" spans="18:18" x14ac:dyDescent="0.2">
      <c r="R8948" s="234"/>
    </row>
    <row r="8949" spans="18:18" x14ac:dyDescent="0.2">
      <c r="R8949" s="262"/>
    </row>
    <row r="8950" spans="18:18" x14ac:dyDescent="0.2">
      <c r="R8950" s="234"/>
    </row>
    <row r="8951" spans="18:18" x14ac:dyDescent="0.2">
      <c r="R8951" s="234"/>
    </row>
    <row r="8952" spans="18:18" x14ac:dyDescent="0.2">
      <c r="R8952" s="94"/>
    </row>
    <row r="8967" spans="18:18" x14ac:dyDescent="0.2">
      <c r="R8967" s="235"/>
    </row>
    <row r="8968" spans="18:18" x14ac:dyDescent="0.2">
      <c r="R8968" s="234"/>
    </row>
    <row r="8969" spans="18:18" x14ac:dyDescent="0.2">
      <c r="R8969" s="236"/>
    </row>
    <row r="8970" spans="18:18" x14ac:dyDescent="0.2">
      <c r="R8970" s="236"/>
    </row>
    <row r="8971" spans="18:18" x14ac:dyDescent="0.2">
      <c r="R8971" s="234"/>
    </row>
    <row r="8972" spans="18:18" x14ac:dyDescent="0.2">
      <c r="R8972" s="236"/>
    </row>
    <row r="8973" spans="18:18" x14ac:dyDescent="0.2">
      <c r="R8973" s="236"/>
    </row>
    <row r="8974" spans="18:18" x14ac:dyDescent="0.2">
      <c r="R8974" s="237"/>
    </row>
    <row r="8975" spans="18:18" x14ac:dyDescent="0.2">
      <c r="R8975" s="237"/>
    </row>
    <row r="8980" spans="18:18" x14ac:dyDescent="0.2">
      <c r="R8980" s="97"/>
    </row>
    <row r="8981" spans="18:18" x14ac:dyDescent="0.2">
      <c r="R8981" s="234"/>
    </row>
    <row r="8982" spans="18:18" x14ac:dyDescent="0.2">
      <c r="R8982" s="262"/>
    </row>
    <row r="8983" spans="18:18" x14ac:dyDescent="0.2">
      <c r="R8983" s="234"/>
    </row>
    <row r="8984" spans="18:18" x14ac:dyDescent="0.2">
      <c r="R8984" s="234"/>
    </row>
    <row r="8985" spans="18:18" x14ac:dyDescent="0.2">
      <c r="R8985" s="94"/>
    </row>
    <row r="9000" spans="18:18" x14ac:dyDescent="0.2">
      <c r="R9000" s="235"/>
    </row>
    <row r="9001" spans="18:18" x14ac:dyDescent="0.2">
      <c r="R9001" s="234"/>
    </row>
    <row r="9002" spans="18:18" x14ac:dyDescent="0.2">
      <c r="R9002" s="236"/>
    </row>
    <row r="9003" spans="18:18" x14ac:dyDescent="0.2">
      <c r="R9003" s="236"/>
    </row>
    <row r="9004" spans="18:18" x14ac:dyDescent="0.2">
      <c r="R9004" s="234"/>
    </row>
    <row r="9005" spans="18:18" x14ac:dyDescent="0.2">
      <c r="R9005" s="236"/>
    </row>
    <row r="9006" spans="18:18" x14ac:dyDescent="0.2">
      <c r="R9006" s="236"/>
    </row>
    <row r="9007" spans="18:18" x14ac:dyDescent="0.2">
      <c r="R9007" s="237"/>
    </row>
    <row r="9008" spans="18:18" x14ac:dyDescent="0.2">
      <c r="R9008" s="237"/>
    </row>
    <row r="9013" spans="18:18" x14ac:dyDescent="0.2">
      <c r="R9013" s="97"/>
    </row>
    <row r="9014" spans="18:18" x14ac:dyDescent="0.2">
      <c r="R9014" s="234"/>
    </row>
    <row r="9015" spans="18:18" x14ac:dyDescent="0.2">
      <c r="R9015" s="262"/>
    </row>
    <row r="9016" spans="18:18" x14ac:dyDescent="0.2">
      <c r="R9016" s="234"/>
    </row>
    <row r="9017" spans="18:18" x14ac:dyDescent="0.2">
      <c r="R9017" s="234"/>
    </row>
    <row r="9018" spans="18:18" x14ac:dyDescent="0.2">
      <c r="R9018" s="94"/>
    </row>
    <row r="9033" spans="18:18" x14ac:dyDescent="0.2">
      <c r="R9033" s="235"/>
    </row>
    <row r="9034" spans="18:18" x14ac:dyDescent="0.2">
      <c r="R9034" s="234"/>
    </row>
    <row r="9035" spans="18:18" x14ac:dyDescent="0.2">
      <c r="R9035" s="236"/>
    </row>
    <row r="9036" spans="18:18" x14ac:dyDescent="0.2">
      <c r="R9036" s="236"/>
    </row>
    <row r="9037" spans="18:18" x14ac:dyDescent="0.2">
      <c r="R9037" s="234"/>
    </row>
    <row r="9038" spans="18:18" x14ac:dyDescent="0.2">
      <c r="R9038" s="236"/>
    </row>
    <row r="9039" spans="18:18" x14ac:dyDescent="0.2">
      <c r="R9039" s="236"/>
    </row>
    <row r="9040" spans="18:18" x14ac:dyDescent="0.2">
      <c r="R9040" s="237"/>
    </row>
    <row r="9041" spans="18:18" x14ac:dyDescent="0.2">
      <c r="R9041" s="237"/>
    </row>
    <row r="9046" spans="18:18" x14ac:dyDescent="0.2">
      <c r="R9046" s="97"/>
    </row>
    <row r="9047" spans="18:18" x14ac:dyDescent="0.2">
      <c r="R9047" s="234"/>
    </row>
    <row r="9048" spans="18:18" x14ac:dyDescent="0.2">
      <c r="R9048" s="262"/>
    </row>
    <row r="9049" spans="18:18" x14ac:dyDescent="0.2">
      <c r="R9049" s="234"/>
    </row>
    <row r="9050" spans="18:18" x14ac:dyDescent="0.2">
      <c r="R9050" s="234"/>
    </row>
    <row r="9051" spans="18:18" x14ac:dyDescent="0.2">
      <c r="R9051" s="94"/>
    </row>
    <row r="9066" spans="18:18" x14ac:dyDescent="0.2">
      <c r="R9066" s="235"/>
    </row>
    <row r="9067" spans="18:18" x14ac:dyDescent="0.2">
      <c r="R9067" s="234"/>
    </row>
    <row r="9068" spans="18:18" x14ac:dyDescent="0.2">
      <c r="R9068" s="236"/>
    </row>
    <row r="9069" spans="18:18" x14ac:dyDescent="0.2">
      <c r="R9069" s="236"/>
    </row>
    <row r="9070" spans="18:18" x14ac:dyDescent="0.2">
      <c r="R9070" s="234"/>
    </row>
    <row r="9071" spans="18:18" x14ac:dyDescent="0.2">
      <c r="R9071" s="236"/>
    </row>
    <row r="9072" spans="18:18" x14ac:dyDescent="0.2">
      <c r="R9072" s="236"/>
    </row>
    <row r="9073" spans="18:18" x14ac:dyDescent="0.2">
      <c r="R9073" s="237"/>
    </row>
    <row r="9074" spans="18:18" x14ac:dyDescent="0.2">
      <c r="R9074" s="237"/>
    </row>
    <row r="9079" spans="18:18" x14ac:dyDescent="0.2">
      <c r="R9079" s="97"/>
    </row>
    <row r="9080" spans="18:18" x14ac:dyDescent="0.2">
      <c r="R9080" s="234"/>
    </row>
    <row r="9081" spans="18:18" x14ac:dyDescent="0.2">
      <c r="R9081" s="262"/>
    </row>
    <row r="9082" spans="18:18" x14ac:dyDescent="0.2">
      <c r="R9082" s="234"/>
    </row>
    <row r="9083" spans="18:18" x14ac:dyDescent="0.2">
      <c r="R9083" s="234"/>
    </row>
    <row r="9084" spans="18:18" x14ac:dyDescent="0.2">
      <c r="R9084" s="94"/>
    </row>
    <row r="9099" spans="18:18" x14ac:dyDescent="0.2">
      <c r="R9099" s="235"/>
    </row>
    <row r="9100" spans="18:18" x14ac:dyDescent="0.2">
      <c r="R9100" s="234"/>
    </row>
    <row r="9101" spans="18:18" x14ac:dyDescent="0.2">
      <c r="R9101" s="236"/>
    </row>
    <row r="9102" spans="18:18" x14ac:dyDescent="0.2">
      <c r="R9102" s="236"/>
    </row>
    <row r="9103" spans="18:18" x14ac:dyDescent="0.2">
      <c r="R9103" s="234"/>
    </row>
    <row r="9104" spans="18:18" x14ac:dyDescent="0.2">
      <c r="R9104" s="236"/>
    </row>
    <row r="9105" spans="18:18" x14ac:dyDescent="0.2">
      <c r="R9105" s="236"/>
    </row>
    <row r="9106" spans="18:18" x14ac:dyDescent="0.2">
      <c r="R9106" s="237"/>
    </row>
    <row r="9107" spans="18:18" x14ac:dyDescent="0.2">
      <c r="R9107" s="237"/>
    </row>
    <row r="9112" spans="18:18" x14ac:dyDescent="0.2">
      <c r="R9112" s="97"/>
    </row>
    <row r="9113" spans="18:18" x14ac:dyDescent="0.2">
      <c r="R9113" s="234"/>
    </row>
    <row r="9114" spans="18:18" x14ac:dyDescent="0.2">
      <c r="R9114" s="262"/>
    </row>
    <row r="9115" spans="18:18" x14ac:dyDescent="0.2">
      <c r="R9115" s="234"/>
    </row>
    <row r="9116" spans="18:18" x14ac:dyDescent="0.2">
      <c r="R9116" s="234"/>
    </row>
    <row r="9117" spans="18:18" x14ac:dyDescent="0.2">
      <c r="R9117" s="94"/>
    </row>
    <row r="9132" spans="18:18" x14ac:dyDescent="0.2">
      <c r="R9132" s="235"/>
    </row>
    <row r="9133" spans="18:18" x14ac:dyDescent="0.2">
      <c r="R9133" s="234"/>
    </row>
    <row r="9134" spans="18:18" x14ac:dyDescent="0.2">
      <c r="R9134" s="236"/>
    </row>
    <row r="9135" spans="18:18" x14ac:dyDescent="0.2">
      <c r="R9135" s="236"/>
    </row>
    <row r="9136" spans="18:18" x14ac:dyDescent="0.2">
      <c r="R9136" s="234"/>
    </row>
    <row r="9137" spans="18:18" x14ac:dyDescent="0.2">
      <c r="R9137" s="236"/>
    </row>
    <row r="9138" spans="18:18" x14ac:dyDescent="0.2">
      <c r="R9138" s="236"/>
    </row>
    <row r="9139" spans="18:18" x14ac:dyDescent="0.2">
      <c r="R9139" s="237"/>
    </row>
    <row r="9140" spans="18:18" x14ac:dyDescent="0.2">
      <c r="R9140" s="237"/>
    </row>
    <row r="9145" spans="18:18" x14ac:dyDescent="0.2">
      <c r="R9145" s="97"/>
    </row>
    <row r="9146" spans="18:18" x14ac:dyDescent="0.2">
      <c r="R9146" s="234"/>
    </row>
    <row r="9147" spans="18:18" x14ac:dyDescent="0.2">
      <c r="R9147" s="262"/>
    </row>
    <row r="9148" spans="18:18" x14ac:dyDescent="0.2">
      <c r="R9148" s="234"/>
    </row>
    <row r="9149" spans="18:18" x14ac:dyDescent="0.2">
      <c r="R9149" s="234"/>
    </row>
    <row r="9150" spans="18:18" x14ac:dyDescent="0.2">
      <c r="R9150" s="94"/>
    </row>
    <row r="9165" spans="18:18" x14ac:dyDescent="0.2">
      <c r="R9165" s="235"/>
    </row>
    <row r="9166" spans="18:18" x14ac:dyDescent="0.2">
      <c r="R9166" s="234"/>
    </row>
    <row r="9167" spans="18:18" x14ac:dyDescent="0.2">
      <c r="R9167" s="236"/>
    </row>
    <row r="9168" spans="18:18" x14ac:dyDescent="0.2">
      <c r="R9168" s="236"/>
    </row>
    <row r="9169" spans="18:18" x14ac:dyDescent="0.2">
      <c r="R9169" s="234"/>
    </row>
    <row r="9170" spans="18:18" x14ac:dyDescent="0.2">
      <c r="R9170" s="236"/>
    </row>
    <row r="9171" spans="18:18" x14ac:dyDescent="0.2">
      <c r="R9171" s="236"/>
    </row>
    <row r="9172" spans="18:18" x14ac:dyDescent="0.2">
      <c r="R9172" s="237"/>
    </row>
    <row r="9173" spans="18:18" x14ac:dyDescent="0.2">
      <c r="R9173" s="237"/>
    </row>
    <row r="9178" spans="18:18" x14ac:dyDescent="0.2">
      <c r="R9178" s="97"/>
    </row>
    <row r="9179" spans="18:18" x14ac:dyDescent="0.2">
      <c r="R9179" s="234"/>
    </row>
    <row r="9180" spans="18:18" x14ac:dyDescent="0.2">
      <c r="R9180" s="262"/>
    </row>
    <row r="9181" spans="18:18" x14ac:dyDescent="0.2">
      <c r="R9181" s="234"/>
    </row>
    <row r="9182" spans="18:18" x14ac:dyDescent="0.2">
      <c r="R9182" s="234"/>
    </row>
    <row r="9183" spans="18:18" x14ac:dyDescent="0.2">
      <c r="R9183" s="94"/>
    </row>
    <row r="9198" spans="18:18" x14ac:dyDescent="0.2">
      <c r="R9198" s="235"/>
    </row>
    <row r="9199" spans="18:18" x14ac:dyDescent="0.2">
      <c r="R9199" s="234"/>
    </row>
    <row r="9200" spans="18:18" x14ac:dyDescent="0.2">
      <c r="R9200" s="236"/>
    </row>
    <row r="9201" spans="18:18" x14ac:dyDescent="0.2">
      <c r="R9201" s="236"/>
    </row>
    <row r="9202" spans="18:18" x14ac:dyDescent="0.2">
      <c r="R9202" s="234"/>
    </row>
    <row r="9203" spans="18:18" x14ac:dyDescent="0.2">
      <c r="R9203" s="236"/>
    </row>
    <row r="9204" spans="18:18" x14ac:dyDescent="0.2">
      <c r="R9204" s="236"/>
    </row>
    <row r="9205" spans="18:18" x14ac:dyDescent="0.2">
      <c r="R9205" s="237"/>
    </row>
    <row r="9206" spans="18:18" x14ac:dyDescent="0.2">
      <c r="R9206" s="237"/>
    </row>
    <row r="9211" spans="18:18" x14ac:dyDescent="0.2">
      <c r="R9211" s="97"/>
    </row>
    <row r="9212" spans="18:18" x14ac:dyDescent="0.2">
      <c r="R9212" s="234"/>
    </row>
    <row r="9213" spans="18:18" x14ac:dyDescent="0.2">
      <c r="R9213" s="262"/>
    </row>
    <row r="9214" spans="18:18" x14ac:dyDescent="0.2">
      <c r="R9214" s="234"/>
    </row>
    <row r="9215" spans="18:18" x14ac:dyDescent="0.2">
      <c r="R9215" s="234"/>
    </row>
    <row r="9216" spans="18:18" x14ac:dyDescent="0.2">
      <c r="R9216" s="94"/>
    </row>
    <row r="9231" spans="18:18" x14ac:dyDescent="0.2">
      <c r="R9231" s="235"/>
    </row>
    <row r="9232" spans="18:18" x14ac:dyDescent="0.2">
      <c r="R9232" s="234"/>
    </row>
    <row r="9233" spans="18:18" x14ac:dyDescent="0.2">
      <c r="R9233" s="236"/>
    </row>
    <row r="9234" spans="18:18" x14ac:dyDescent="0.2">
      <c r="R9234" s="236"/>
    </row>
    <row r="9235" spans="18:18" x14ac:dyDescent="0.2">
      <c r="R9235" s="234"/>
    </row>
    <row r="9236" spans="18:18" x14ac:dyDescent="0.2">
      <c r="R9236" s="236"/>
    </row>
    <row r="9237" spans="18:18" x14ac:dyDescent="0.2">
      <c r="R9237" s="236"/>
    </row>
    <row r="9238" spans="18:18" x14ac:dyDescent="0.2">
      <c r="R9238" s="237"/>
    </row>
    <row r="9239" spans="18:18" x14ac:dyDescent="0.2">
      <c r="R9239" s="237"/>
    </row>
    <row r="9244" spans="18:18" x14ac:dyDescent="0.2">
      <c r="R9244" s="97"/>
    </row>
    <row r="9245" spans="18:18" x14ac:dyDescent="0.2">
      <c r="R9245" s="234"/>
    </row>
    <row r="9246" spans="18:18" x14ac:dyDescent="0.2">
      <c r="R9246" s="262"/>
    </row>
    <row r="9247" spans="18:18" x14ac:dyDescent="0.2">
      <c r="R9247" s="234"/>
    </row>
    <row r="9248" spans="18:18" x14ac:dyDescent="0.2">
      <c r="R9248" s="234"/>
    </row>
    <row r="9249" spans="18:18" x14ac:dyDescent="0.2">
      <c r="R9249" s="94"/>
    </row>
    <row r="9264" spans="18:18" x14ac:dyDescent="0.2">
      <c r="R9264" s="235"/>
    </row>
    <row r="9265" spans="18:18" x14ac:dyDescent="0.2">
      <c r="R9265" s="234"/>
    </row>
    <row r="9266" spans="18:18" x14ac:dyDescent="0.2">
      <c r="R9266" s="236"/>
    </row>
    <row r="9267" spans="18:18" x14ac:dyDescent="0.2">
      <c r="R9267" s="236"/>
    </row>
    <row r="9268" spans="18:18" x14ac:dyDescent="0.2">
      <c r="R9268" s="234"/>
    </row>
    <row r="9269" spans="18:18" x14ac:dyDescent="0.2">
      <c r="R9269" s="236"/>
    </row>
    <row r="9270" spans="18:18" x14ac:dyDescent="0.2">
      <c r="R9270" s="236"/>
    </row>
    <row r="9271" spans="18:18" x14ac:dyDescent="0.2">
      <c r="R9271" s="237"/>
    </row>
    <row r="9272" spans="18:18" x14ac:dyDescent="0.2">
      <c r="R9272" s="237"/>
    </row>
    <row r="9277" spans="18:18" x14ac:dyDescent="0.2">
      <c r="R9277" s="97"/>
    </row>
    <row r="9278" spans="18:18" x14ac:dyDescent="0.2">
      <c r="R9278" s="234"/>
    </row>
    <row r="9279" spans="18:18" x14ac:dyDescent="0.2">
      <c r="R9279" s="262"/>
    </row>
    <row r="9280" spans="18:18" x14ac:dyDescent="0.2">
      <c r="R9280" s="234"/>
    </row>
    <row r="9281" spans="18:18" x14ac:dyDescent="0.2">
      <c r="R9281" s="234"/>
    </row>
    <row r="9282" spans="18:18" x14ac:dyDescent="0.2">
      <c r="R9282" s="94"/>
    </row>
    <row r="9297" spans="18:18" x14ac:dyDescent="0.2">
      <c r="R9297" s="235"/>
    </row>
    <row r="9298" spans="18:18" x14ac:dyDescent="0.2">
      <c r="R9298" s="234"/>
    </row>
    <row r="9299" spans="18:18" x14ac:dyDescent="0.2">
      <c r="R9299" s="236"/>
    </row>
    <row r="9300" spans="18:18" x14ac:dyDescent="0.2">
      <c r="R9300" s="236"/>
    </row>
    <row r="9301" spans="18:18" x14ac:dyDescent="0.2">
      <c r="R9301" s="234"/>
    </row>
    <row r="9302" spans="18:18" x14ac:dyDescent="0.2">
      <c r="R9302" s="236"/>
    </row>
    <row r="9303" spans="18:18" x14ac:dyDescent="0.2">
      <c r="R9303" s="236"/>
    </row>
    <row r="9304" spans="18:18" x14ac:dyDescent="0.2">
      <c r="R9304" s="237"/>
    </row>
    <row r="9305" spans="18:18" x14ac:dyDescent="0.2">
      <c r="R9305" s="237"/>
    </row>
    <row r="9310" spans="18:18" x14ac:dyDescent="0.2">
      <c r="R9310" s="97"/>
    </row>
    <row r="9311" spans="18:18" x14ac:dyDescent="0.2">
      <c r="R9311" s="234"/>
    </row>
    <row r="9312" spans="18:18" x14ac:dyDescent="0.2">
      <c r="R9312" s="262"/>
    </row>
    <row r="9313" spans="18:18" x14ac:dyDescent="0.2">
      <c r="R9313" s="234"/>
    </row>
    <row r="9314" spans="18:18" x14ac:dyDescent="0.2">
      <c r="R9314" s="234"/>
    </row>
    <row r="9315" spans="18:18" x14ac:dyDescent="0.2">
      <c r="R9315" s="94"/>
    </row>
    <row r="9330" spans="18:18" x14ac:dyDescent="0.2">
      <c r="R9330" s="235"/>
    </row>
    <row r="9331" spans="18:18" x14ac:dyDescent="0.2">
      <c r="R9331" s="234"/>
    </row>
    <row r="9332" spans="18:18" x14ac:dyDescent="0.2">
      <c r="R9332" s="236"/>
    </row>
    <row r="9333" spans="18:18" x14ac:dyDescent="0.2">
      <c r="R9333" s="236"/>
    </row>
    <row r="9334" spans="18:18" x14ac:dyDescent="0.2">
      <c r="R9334" s="234"/>
    </row>
    <row r="9335" spans="18:18" x14ac:dyDescent="0.2">
      <c r="R9335" s="236"/>
    </row>
    <row r="9336" spans="18:18" x14ac:dyDescent="0.2">
      <c r="R9336" s="236"/>
    </row>
    <row r="9337" spans="18:18" x14ac:dyDescent="0.2">
      <c r="R9337" s="237"/>
    </row>
    <row r="9338" spans="18:18" x14ac:dyDescent="0.2">
      <c r="R9338" s="237"/>
    </row>
    <row r="9343" spans="18:18" x14ac:dyDescent="0.2">
      <c r="R9343" s="97"/>
    </row>
    <row r="9344" spans="18:18" x14ac:dyDescent="0.2">
      <c r="R9344" s="234"/>
    </row>
    <row r="9345" spans="18:18" x14ac:dyDescent="0.2">
      <c r="R9345" s="262"/>
    </row>
    <row r="9346" spans="18:18" x14ac:dyDescent="0.2">
      <c r="R9346" s="234"/>
    </row>
    <row r="9347" spans="18:18" x14ac:dyDescent="0.2">
      <c r="R9347" s="234"/>
    </row>
    <row r="9348" spans="18:18" x14ac:dyDescent="0.2">
      <c r="R9348" s="94"/>
    </row>
    <row r="9363" spans="18:18" x14ac:dyDescent="0.2">
      <c r="R9363" s="235"/>
    </row>
    <row r="9364" spans="18:18" x14ac:dyDescent="0.2">
      <c r="R9364" s="234"/>
    </row>
    <row r="9365" spans="18:18" x14ac:dyDescent="0.2">
      <c r="R9365" s="236"/>
    </row>
    <row r="9366" spans="18:18" x14ac:dyDescent="0.2">
      <c r="R9366" s="236"/>
    </row>
    <row r="9367" spans="18:18" x14ac:dyDescent="0.2">
      <c r="R9367" s="234"/>
    </row>
    <row r="9368" spans="18:18" x14ac:dyDescent="0.2">
      <c r="R9368" s="236"/>
    </row>
    <row r="9369" spans="18:18" x14ac:dyDescent="0.2">
      <c r="R9369" s="236"/>
    </row>
    <row r="9370" spans="18:18" x14ac:dyDescent="0.2">
      <c r="R9370" s="237"/>
    </row>
    <row r="9371" spans="18:18" x14ac:dyDescent="0.2">
      <c r="R9371" s="237"/>
    </row>
    <row r="9376" spans="18:18" x14ac:dyDescent="0.2">
      <c r="R9376" s="97"/>
    </row>
    <row r="9377" spans="18:18" x14ac:dyDescent="0.2">
      <c r="R9377" s="234"/>
    </row>
    <row r="9378" spans="18:18" x14ac:dyDescent="0.2">
      <c r="R9378" s="262"/>
    </row>
    <row r="9379" spans="18:18" x14ac:dyDescent="0.2">
      <c r="R9379" s="234"/>
    </row>
    <row r="9380" spans="18:18" x14ac:dyDescent="0.2">
      <c r="R9380" s="234"/>
    </row>
    <row r="9381" spans="18:18" x14ac:dyDescent="0.2">
      <c r="R9381" s="94"/>
    </row>
    <row r="9396" spans="18:18" x14ac:dyDescent="0.2">
      <c r="R9396" s="235"/>
    </row>
    <row r="9397" spans="18:18" x14ac:dyDescent="0.2">
      <c r="R9397" s="234"/>
    </row>
    <row r="9398" spans="18:18" x14ac:dyDescent="0.2">
      <c r="R9398" s="236"/>
    </row>
    <row r="9399" spans="18:18" x14ac:dyDescent="0.2">
      <c r="R9399" s="236"/>
    </row>
    <row r="9400" spans="18:18" x14ac:dyDescent="0.2">
      <c r="R9400" s="234"/>
    </row>
    <row r="9401" spans="18:18" x14ac:dyDescent="0.2">
      <c r="R9401" s="236"/>
    </row>
    <row r="9402" spans="18:18" x14ac:dyDescent="0.2">
      <c r="R9402" s="236"/>
    </row>
    <row r="9403" spans="18:18" x14ac:dyDescent="0.2">
      <c r="R9403" s="237"/>
    </row>
    <row r="9404" spans="18:18" x14ac:dyDescent="0.2">
      <c r="R9404" s="237"/>
    </row>
    <row r="9409" spans="18:18" x14ac:dyDescent="0.2">
      <c r="R9409" s="97"/>
    </row>
    <row r="9410" spans="18:18" x14ac:dyDescent="0.2">
      <c r="R9410" s="234"/>
    </row>
    <row r="9411" spans="18:18" x14ac:dyDescent="0.2">
      <c r="R9411" s="262"/>
    </row>
    <row r="9412" spans="18:18" x14ac:dyDescent="0.2">
      <c r="R9412" s="234"/>
    </row>
    <row r="9413" spans="18:18" x14ac:dyDescent="0.2">
      <c r="R9413" s="234"/>
    </row>
    <row r="9414" spans="18:18" x14ac:dyDescent="0.2">
      <c r="R9414" s="94"/>
    </row>
    <row r="9429" spans="18:18" x14ac:dyDescent="0.2">
      <c r="R9429" s="235"/>
    </row>
    <row r="9430" spans="18:18" x14ac:dyDescent="0.2">
      <c r="R9430" s="234"/>
    </row>
    <row r="9431" spans="18:18" x14ac:dyDescent="0.2">
      <c r="R9431" s="236"/>
    </row>
    <row r="9432" spans="18:18" x14ac:dyDescent="0.2">
      <c r="R9432" s="236"/>
    </row>
    <row r="9433" spans="18:18" x14ac:dyDescent="0.2">
      <c r="R9433" s="234"/>
    </row>
    <row r="9434" spans="18:18" x14ac:dyDescent="0.2">
      <c r="R9434" s="236"/>
    </row>
    <row r="9435" spans="18:18" x14ac:dyDescent="0.2">
      <c r="R9435" s="236"/>
    </row>
    <row r="9436" spans="18:18" x14ac:dyDescent="0.2">
      <c r="R9436" s="237"/>
    </row>
    <row r="9437" spans="18:18" x14ac:dyDescent="0.2">
      <c r="R9437" s="237"/>
    </row>
    <row r="9442" spans="18:18" x14ac:dyDescent="0.2">
      <c r="R9442" s="97"/>
    </row>
    <row r="9443" spans="18:18" x14ac:dyDescent="0.2">
      <c r="R9443" s="234"/>
    </row>
    <row r="9444" spans="18:18" x14ac:dyDescent="0.2">
      <c r="R9444" s="262"/>
    </row>
    <row r="9445" spans="18:18" x14ac:dyDescent="0.2">
      <c r="R9445" s="234"/>
    </row>
    <row r="9446" spans="18:18" x14ac:dyDescent="0.2">
      <c r="R9446" s="234"/>
    </row>
    <row r="9447" spans="18:18" x14ac:dyDescent="0.2">
      <c r="R9447" s="94"/>
    </row>
    <row r="9462" spans="18:18" x14ac:dyDescent="0.2">
      <c r="R9462" s="235"/>
    </row>
    <row r="9463" spans="18:18" x14ac:dyDescent="0.2">
      <c r="R9463" s="234"/>
    </row>
    <row r="9464" spans="18:18" x14ac:dyDescent="0.2">
      <c r="R9464" s="236"/>
    </row>
    <row r="9465" spans="18:18" x14ac:dyDescent="0.2">
      <c r="R9465" s="236"/>
    </row>
    <row r="9466" spans="18:18" x14ac:dyDescent="0.2">
      <c r="R9466" s="234"/>
    </row>
    <row r="9467" spans="18:18" x14ac:dyDescent="0.2">
      <c r="R9467" s="236"/>
    </row>
    <row r="9468" spans="18:18" x14ac:dyDescent="0.2">
      <c r="R9468" s="236"/>
    </row>
    <row r="9469" spans="18:18" x14ac:dyDescent="0.2">
      <c r="R9469" s="237"/>
    </row>
    <row r="9470" spans="18:18" x14ac:dyDescent="0.2">
      <c r="R9470" s="237"/>
    </row>
    <row r="9475" spans="18:18" x14ac:dyDescent="0.2">
      <c r="R9475" s="97"/>
    </row>
    <row r="9476" spans="18:18" x14ac:dyDescent="0.2">
      <c r="R9476" s="234"/>
    </row>
    <row r="9477" spans="18:18" x14ac:dyDescent="0.2">
      <c r="R9477" s="262"/>
    </row>
    <row r="9478" spans="18:18" x14ac:dyDescent="0.2">
      <c r="R9478" s="234"/>
    </row>
    <row r="9479" spans="18:18" x14ac:dyDescent="0.2">
      <c r="R9479" s="234"/>
    </row>
    <row r="9480" spans="18:18" x14ac:dyDescent="0.2">
      <c r="R9480" s="94"/>
    </row>
    <row r="9495" spans="18:18" x14ac:dyDescent="0.2">
      <c r="R9495" s="235"/>
    </row>
    <row r="9496" spans="18:18" x14ac:dyDescent="0.2">
      <c r="R9496" s="234"/>
    </row>
    <row r="9497" spans="18:18" x14ac:dyDescent="0.2">
      <c r="R9497" s="236"/>
    </row>
    <row r="9498" spans="18:18" x14ac:dyDescent="0.2">
      <c r="R9498" s="236"/>
    </row>
    <row r="9499" spans="18:18" x14ac:dyDescent="0.2">
      <c r="R9499" s="234"/>
    </row>
    <row r="9500" spans="18:18" x14ac:dyDescent="0.2">
      <c r="R9500" s="236"/>
    </row>
    <row r="9501" spans="18:18" x14ac:dyDescent="0.2">
      <c r="R9501" s="236"/>
    </row>
    <row r="9502" spans="18:18" x14ac:dyDescent="0.2">
      <c r="R9502" s="237"/>
    </row>
    <row r="9503" spans="18:18" x14ac:dyDescent="0.2">
      <c r="R9503" s="237"/>
    </row>
    <row r="9508" spans="18:18" x14ac:dyDescent="0.2">
      <c r="R9508" s="97"/>
    </row>
    <row r="9509" spans="18:18" x14ac:dyDescent="0.2">
      <c r="R9509" s="234"/>
    </row>
    <row r="9510" spans="18:18" x14ac:dyDescent="0.2">
      <c r="R9510" s="262"/>
    </row>
    <row r="9511" spans="18:18" x14ac:dyDescent="0.2">
      <c r="R9511" s="234"/>
    </row>
    <row r="9512" spans="18:18" x14ac:dyDescent="0.2">
      <c r="R9512" s="234"/>
    </row>
    <row r="9513" spans="18:18" x14ac:dyDescent="0.2">
      <c r="R9513" s="94"/>
    </row>
    <row r="9528" spans="18:18" x14ac:dyDescent="0.2">
      <c r="R9528" s="235"/>
    </row>
    <row r="9529" spans="18:18" x14ac:dyDescent="0.2">
      <c r="R9529" s="234"/>
    </row>
    <row r="9530" spans="18:18" x14ac:dyDescent="0.2">
      <c r="R9530" s="236"/>
    </row>
    <row r="9531" spans="18:18" x14ac:dyDescent="0.2">
      <c r="R9531" s="236"/>
    </row>
    <row r="9532" spans="18:18" x14ac:dyDescent="0.2">
      <c r="R9532" s="234"/>
    </row>
    <row r="9533" spans="18:18" x14ac:dyDescent="0.2">
      <c r="R9533" s="236"/>
    </row>
    <row r="9534" spans="18:18" x14ac:dyDescent="0.2">
      <c r="R9534" s="236"/>
    </row>
    <row r="9535" spans="18:18" x14ac:dyDescent="0.2">
      <c r="R9535" s="237"/>
    </row>
    <row r="9536" spans="18:18" x14ac:dyDescent="0.2">
      <c r="R9536" s="237"/>
    </row>
    <row r="9541" spans="18:18" x14ac:dyDescent="0.2">
      <c r="R9541" s="97"/>
    </row>
    <row r="9542" spans="18:18" x14ac:dyDescent="0.2">
      <c r="R9542" s="234"/>
    </row>
    <row r="9543" spans="18:18" x14ac:dyDescent="0.2">
      <c r="R9543" s="262"/>
    </row>
    <row r="9544" spans="18:18" x14ac:dyDescent="0.2">
      <c r="R9544" s="234"/>
    </row>
    <row r="9545" spans="18:18" x14ac:dyDescent="0.2">
      <c r="R9545" s="234"/>
    </row>
    <row r="9546" spans="18:18" x14ac:dyDescent="0.2">
      <c r="R9546" s="94"/>
    </row>
    <row r="9561" spans="18:18" x14ac:dyDescent="0.2">
      <c r="R9561" s="235"/>
    </row>
    <row r="9562" spans="18:18" x14ac:dyDescent="0.2">
      <c r="R9562" s="234"/>
    </row>
    <row r="9563" spans="18:18" x14ac:dyDescent="0.2">
      <c r="R9563" s="236"/>
    </row>
    <row r="9564" spans="18:18" x14ac:dyDescent="0.2">
      <c r="R9564" s="236"/>
    </row>
    <row r="9565" spans="18:18" x14ac:dyDescent="0.2">
      <c r="R9565" s="234"/>
    </row>
    <row r="9566" spans="18:18" x14ac:dyDescent="0.2">
      <c r="R9566" s="236"/>
    </row>
    <row r="9567" spans="18:18" x14ac:dyDescent="0.2">
      <c r="R9567" s="236"/>
    </row>
    <row r="9568" spans="18:18" x14ac:dyDescent="0.2">
      <c r="R9568" s="237"/>
    </row>
    <row r="9569" spans="18:18" x14ac:dyDescent="0.2">
      <c r="R9569" s="237"/>
    </row>
    <row r="9574" spans="18:18" x14ac:dyDescent="0.2">
      <c r="R9574" s="97"/>
    </row>
    <row r="9575" spans="18:18" x14ac:dyDescent="0.2">
      <c r="R9575" s="234"/>
    </row>
    <row r="9576" spans="18:18" x14ac:dyDescent="0.2">
      <c r="R9576" s="262"/>
    </row>
    <row r="9577" spans="18:18" x14ac:dyDescent="0.2">
      <c r="R9577" s="234"/>
    </row>
    <row r="9578" spans="18:18" x14ac:dyDescent="0.2">
      <c r="R9578" s="234"/>
    </row>
    <row r="9579" spans="18:18" x14ac:dyDescent="0.2">
      <c r="R9579" s="94"/>
    </row>
    <row r="9594" spans="18:18" x14ac:dyDescent="0.2">
      <c r="R9594" s="235"/>
    </row>
    <row r="9595" spans="18:18" x14ac:dyDescent="0.2">
      <c r="R9595" s="234"/>
    </row>
    <row r="9596" spans="18:18" x14ac:dyDescent="0.2">
      <c r="R9596" s="236"/>
    </row>
    <row r="9597" spans="18:18" x14ac:dyDescent="0.2">
      <c r="R9597" s="236"/>
    </row>
    <row r="9598" spans="18:18" x14ac:dyDescent="0.2">
      <c r="R9598" s="234"/>
    </row>
    <row r="9599" spans="18:18" x14ac:dyDescent="0.2">
      <c r="R9599" s="236"/>
    </row>
    <row r="9600" spans="18:18" x14ac:dyDescent="0.2">
      <c r="R9600" s="236"/>
    </row>
    <row r="9601" spans="18:18" x14ac:dyDescent="0.2">
      <c r="R9601" s="237"/>
    </row>
    <row r="9602" spans="18:18" x14ac:dyDescent="0.2">
      <c r="R9602" s="237"/>
    </row>
    <row r="9607" spans="18:18" x14ac:dyDescent="0.2">
      <c r="R9607" s="97"/>
    </row>
    <row r="9608" spans="18:18" x14ac:dyDescent="0.2">
      <c r="R9608" s="234"/>
    </row>
    <row r="9609" spans="18:18" x14ac:dyDescent="0.2">
      <c r="R9609" s="262"/>
    </row>
    <row r="9610" spans="18:18" x14ac:dyDescent="0.2">
      <c r="R9610" s="234"/>
    </row>
    <row r="9611" spans="18:18" x14ac:dyDescent="0.2">
      <c r="R9611" s="234"/>
    </row>
    <row r="9612" spans="18:18" x14ac:dyDescent="0.2">
      <c r="R9612" s="94"/>
    </row>
    <row r="9627" spans="18:18" x14ac:dyDescent="0.2">
      <c r="R9627" s="235"/>
    </row>
    <row r="9628" spans="18:18" x14ac:dyDescent="0.2">
      <c r="R9628" s="234"/>
    </row>
    <row r="9629" spans="18:18" x14ac:dyDescent="0.2">
      <c r="R9629" s="236"/>
    </row>
    <row r="9630" spans="18:18" x14ac:dyDescent="0.2">
      <c r="R9630" s="236"/>
    </row>
    <row r="9631" spans="18:18" x14ac:dyDescent="0.2">
      <c r="R9631" s="234"/>
    </row>
    <row r="9632" spans="18:18" x14ac:dyDescent="0.2">
      <c r="R9632" s="236"/>
    </row>
    <row r="9633" spans="18:18" x14ac:dyDescent="0.2">
      <c r="R9633" s="236"/>
    </row>
    <row r="9634" spans="18:18" x14ac:dyDescent="0.2">
      <c r="R9634" s="237"/>
    </row>
    <row r="9635" spans="18:18" x14ac:dyDescent="0.2">
      <c r="R9635" s="237"/>
    </row>
    <row r="9640" spans="18:18" x14ac:dyDescent="0.2">
      <c r="R9640" s="97"/>
    </row>
    <row r="9641" spans="18:18" x14ac:dyDescent="0.2">
      <c r="R9641" s="234"/>
    </row>
    <row r="9642" spans="18:18" x14ac:dyDescent="0.2">
      <c r="R9642" s="262"/>
    </row>
    <row r="9643" spans="18:18" x14ac:dyDescent="0.2">
      <c r="R9643" s="234"/>
    </row>
    <row r="9644" spans="18:18" x14ac:dyDescent="0.2">
      <c r="R9644" s="234"/>
    </row>
    <row r="9645" spans="18:18" x14ac:dyDescent="0.2">
      <c r="R9645" s="94"/>
    </row>
    <row r="9660" spans="18:18" x14ac:dyDescent="0.2">
      <c r="R9660" s="235"/>
    </row>
    <row r="9661" spans="18:18" x14ac:dyDescent="0.2">
      <c r="R9661" s="234"/>
    </row>
    <row r="9662" spans="18:18" x14ac:dyDescent="0.2">
      <c r="R9662" s="236"/>
    </row>
    <row r="9663" spans="18:18" x14ac:dyDescent="0.2">
      <c r="R9663" s="236"/>
    </row>
    <row r="9664" spans="18:18" x14ac:dyDescent="0.2">
      <c r="R9664" s="234"/>
    </row>
    <row r="9665" spans="18:18" x14ac:dyDescent="0.2">
      <c r="R9665" s="236"/>
    </row>
    <row r="9666" spans="18:18" x14ac:dyDescent="0.2">
      <c r="R9666" s="236"/>
    </row>
    <row r="9667" spans="18:18" x14ac:dyDescent="0.2">
      <c r="R9667" s="237"/>
    </row>
    <row r="9668" spans="18:18" x14ac:dyDescent="0.2">
      <c r="R9668" s="237"/>
    </row>
    <row r="9673" spans="18:18" x14ac:dyDescent="0.2">
      <c r="R9673" s="97"/>
    </row>
    <row r="9674" spans="18:18" x14ac:dyDescent="0.2">
      <c r="R9674" s="234"/>
    </row>
    <row r="9675" spans="18:18" x14ac:dyDescent="0.2">
      <c r="R9675" s="262"/>
    </row>
    <row r="9676" spans="18:18" x14ac:dyDescent="0.2">
      <c r="R9676" s="234"/>
    </row>
    <row r="9677" spans="18:18" x14ac:dyDescent="0.2">
      <c r="R9677" s="234"/>
    </row>
    <row r="9678" spans="18:18" x14ac:dyDescent="0.2">
      <c r="R9678" s="94"/>
    </row>
    <row r="9693" spans="18:18" x14ac:dyDescent="0.2">
      <c r="R9693" s="235"/>
    </row>
    <row r="9694" spans="18:18" x14ac:dyDescent="0.2">
      <c r="R9694" s="234"/>
    </row>
    <row r="9695" spans="18:18" x14ac:dyDescent="0.2">
      <c r="R9695" s="236"/>
    </row>
    <row r="9696" spans="18:18" x14ac:dyDescent="0.2">
      <c r="R9696" s="236"/>
    </row>
    <row r="9697" spans="18:18" x14ac:dyDescent="0.2">
      <c r="R9697" s="234"/>
    </row>
    <row r="9698" spans="18:18" x14ac:dyDescent="0.2">
      <c r="R9698" s="236"/>
    </row>
    <row r="9699" spans="18:18" x14ac:dyDescent="0.2">
      <c r="R9699" s="236"/>
    </row>
    <row r="9700" spans="18:18" x14ac:dyDescent="0.2">
      <c r="R9700" s="237"/>
    </row>
    <row r="9701" spans="18:18" x14ac:dyDescent="0.2">
      <c r="R9701" s="237"/>
    </row>
    <row r="9706" spans="18:18" x14ac:dyDescent="0.2">
      <c r="R9706" s="97"/>
    </row>
    <row r="9707" spans="18:18" x14ac:dyDescent="0.2">
      <c r="R9707" s="234"/>
    </row>
    <row r="9708" spans="18:18" x14ac:dyDescent="0.2">
      <c r="R9708" s="262"/>
    </row>
    <row r="9709" spans="18:18" x14ac:dyDescent="0.2">
      <c r="R9709" s="234"/>
    </row>
    <row r="9710" spans="18:18" x14ac:dyDescent="0.2">
      <c r="R9710" s="234"/>
    </row>
    <row r="9711" spans="18:18" x14ac:dyDescent="0.2">
      <c r="R9711" s="94"/>
    </row>
    <row r="9726" spans="18:18" x14ac:dyDescent="0.2">
      <c r="R9726" s="235"/>
    </row>
    <row r="9727" spans="18:18" x14ac:dyDescent="0.2">
      <c r="R9727" s="234"/>
    </row>
    <row r="9728" spans="18:18" x14ac:dyDescent="0.2">
      <c r="R9728" s="236"/>
    </row>
    <row r="9729" spans="18:18" x14ac:dyDescent="0.2">
      <c r="R9729" s="236"/>
    </row>
    <row r="9730" spans="18:18" x14ac:dyDescent="0.2">
      <c r="R9730" s="234"/>
    </row>
    <row r="9731" spans="18:18" x14ac:dyDescent="0.2">
      <c r="R9731" s="236"/>
    </row>
    <row r="9732" spans="18:18" x14ac:dyDescent="0.2">
      <c r="R9732" s="236"/>
    </row>
    <row r="9733" spans="18:18" x14ac:dyDescent="0.2">
      <c r="R9733" s="237"/>
    </row>
    <row r="9734" spans="18:18" x14ac:dyDescent="0.2">
      <c r="R9734" s="237"/>
    </row>
    <row r="9739" spans="18:18" x14ac:dyDescent="0.2">
      <c r="R9739" s="97"/>
    </row>
    <row r="9740" spans="18:18" x14ac:dyDescent="0.2">
      <c r="R9740" s="234"/>
    </row>
    <row r="9741" spans="18:18" x14ac:dyDescent="0.2">
      <c r="R9741" s="262"/>
    </row>
    <row r="9742" spans="18:18" x14ac:dyDescent="0.2">
      <c r="R9742" s="234"/>
    </row>
    <row r="9743" spans="18:18" x14ac:dyDescent="0.2">
      <c r="R9743" s="234"/>
    </row>
    <row r="9744" spans="18:18" x14ac:dyDescent="0.2">
      <c r="R9744" s="94"/>
    </row>
    <row r="9759" spans="18:18" x14ac:dyDescent="0.2">
      <c r="R9759" s="235"/>
    </row>
    <row r="9760" spans="18:18" x14ac:dyDescent="0.2">
      <c r="R9760" s="234"/>
    </row>
    <row r="9761" spans="18:18" x14ac:dyDescent="0.2">
      <c r="R9761" s="236"/>
    </row>
    <row r="9762" spans="18:18" x14ac:dyDescent="0.2">
      <c r="R9762" s="236"/>
    </row>
    <row r="9763" spans="18:18" x14ac:dyDescent="0.2">
      <c r="R9763" s="234"/>
    </row>
    <row r="9764" spans="18:18" x14ac:dyDescent="0.2">
      <c r="R9764" s="236"/>
    </row>
    <row r="9765" spans="18:18" x14ac:dyDescent="0.2">
      <c r="R9765" s="236"/>
    </row>
    <row r="9766" spans="18:18" x14ac:dyDescent="0.2">
      <c r="R9766" s="237"/>
    </row>
    <row r="9767" spans="18:18" x14ac:dyDescent="0.2">
      <c r="R9767" s="237"/>
    </row>
    <row r="9772" spans="18:18" x14ac:dyDescent="0.2">
      <c r="R9772" s="97"/>
    </row>
    <row r="9773" spans="18:18" x14ac:dyDescent="0.2">
      <c r="R9773" s="234"/>
    </row>
    <row r="9774" spans="18:18" x14ac:dyDescent="0.2">
      <c r="R9774" s="262"/>
    </row>
    <row r="9775" spans="18:18" x14ac:dyDescent="0.2">
      <c r="R9775" s="234"/>
    </row>
    <row r="9776" spans="18:18" x14ac:dyDescent="0.2">
      <c r="R9776" s="234"/>
    </row>
    <row r="9777" spans="18:18" x14ac:dyDescent="0.2">
      <c r="R9777" s="94"/>
    </row>
    <row r="9792" spans="18:18" x14ac:dyDescent="0.2">
      <c r="R9792" s="235"/>
    </row>
    <row r="9793" spans="18:18" x14ac:dyDescent="0.2">
      <c r="R9793" s="234"/>
    </row>
    <row r="9794" spans="18:18" x14ac:dyDescent="0.2">
      <c r="R9794" s="236"/>
    </row>
    <row r="9795" spans="18:18" x14ac:dyDescent="0.2">
      <c r="R9795" s="236"/>
    </row>
    <row r="9796" spans="18:18" x14ac:dyDescent="0.2">
      <c r="R9796" s="234"/>
    </row>
    <row r="9797" spans="18:18" x14ac:dyDescent="0.2">
      <c r="R9797" s="236"/>
    </row>
    <row r="9798" spans="18:18" x14ac:dyDescent="0.2">
      <c r="R9798" s="236"/>
    </row>
    <row r="9799" spans="18:18" x14ac:dyDescent="0.2">
      <c r="R9799" s="237"/>
    </row>
    <row r="9800" spans="18:18" x14ac:dyDescent="0.2">
      <c r="R9800" s="237"/>
    </row>
    <row r="9805" spans="18:18" x14ac:dyDescent="0.2">
      <c r="R9805" s="97"/>
    </row>
    <row r="9806" spans="18:18" x14ac:dyDescent="0.2">
      <c r="R9806" s="234"/>
    </row>
    <row r="9807" spans="18:18" x14ac:dyDescent="0.2">
      <c r="R9807" s="262"/>
    </row>
    <row r="9808" spans="18:18" x14ac:dyDescent="0.2">
      <c r="R9808" s="234"/>
    </row>
    <row r="9809" spans="18:18" x14ac:dyDescent="0.2">
      <c r="R9809" s="234"/>
    </row>
    <row r="9810" spans="18:18" x14ac:dyDescent="0.2">
      <c r="R9810" s="94"/>
    </row>
    <row r="9825" spans="18:18" x14ac:dyDescent="0.2">
      <c r="R9825" s="235"/>
    </row>
    <row r="9826" spans="18:18" x14ac:dyDescent="0.2">
      <c r="R9826" s="234"/>
    </row>
    <row r="9827" spans="18:18" x14ac:dyDescent="0.2">
      <c r="R9827" s="236"/>
    </row>
    <row r="9828" spans="18:18" x14ac:dyDescent="0.2">
      <c r="R9828" s="236"/>
    </row>
    <row r="9829" spans="18:18" x14ac:dyDescent="0.2">
      <c r="R9829" s="234"/>
    </row>
    <row r="9830" spans="18:18" x14ac:dyDescent="0.2">
      <c r="R9830" s="236"/>
    </row>
    <row r="9831" spans="18:18" x14ac:dyDescent="0.2">
      <c r="R9831" s="236"/>
    </row>
    <row r="9832" spans="18:18" x14ac:dyDescent="0.2">
      <c r="R9832" s="237"/>
    </row>
    <row r="9833" spans="18:18" x14ac:dyDescent="0.2">
      <c r="R9833" s="237"/>
    </row>
    <row r="9838" spans="18:18" x14ac:dyDescent="0.2">
      <c r="R9838" s="97"/>
    </row>
    <row r="9839" spans="18:18" x14ac:dyDescent="0.2">
      <c r="R9839" s="234"/>
    </row>
    <row r="9840" spans="18:18" x14ac:dyDescent="0.2">
      <c r="R9840" s="262"/>
    </row>
    <row r="9841" spans="18:18" x14ac:dyDescent="0.2">
      <c r="R9841" s="234"/>
    </row>
    <row r="9842" spans="18:18" x14ac:dyDescent="0.2">
      <c r="R9842" s="234"/>
    </row>
    <row r="9843" spans="18:18" x14ac:dyDescent="0.2">
      <c r="R9843" s="94"/>
    </row>
    <row r="9858" spans="18:18" x14ac:dyDescent="0.2">
      <c r="R9858" s="235"/>
    </row>
    <row r="9859" spans="18:18" x14ac:dyDescent="0.2">
      <c r="R9859" s="234"/>
    </row>
    <row r="9860" spans="18:18" x14ac:dyDescent="0.2">
      <c r="R9860" s="236"/>
    </row>
    <row r="9861" spans="18:18" x14ac:dyDescent="0.2">
      <c r="R9861" s="236"/>
    </row>
    <row r="9862" spans="18:18" x14ac:dyDescent="0.2">
      <c r="R9862" s="234"/>
    </row>
    <row r="9863" spans="18:18" x14ac:dyDescent="0.2">
      <c r="R9863" s="236"/>
    </row>
    <row r="9864" spans="18:18" x14ac:dyDescent="0.2">
      <c r="R9864" s="236"/>
    </row>
    <row r="9865" spans="18:18" x14ac:dyDescent="0.2">
      <c r="R9865" s="237"/>
    </row>
    <row r="9866" spans="18:18" x14ac:dyDescent="0.2">
      <c r="R9866" s="237"/>
    </row>
    <row r="9871" spans="18:18" x14ac:dyDescent="0.2">
      <c r="R9871" s="97"/>
    </row>
    <row r="9872" spans="18:18" x14ac:dyDescent="0.2">
      <c r="R9872" s="234"/>
    </row>
    <row r="9873" spans="18:18" x14ac:dyDescent="0.2">
      <c r="R9873" s="262"/>
    </row>
    <row r="9874" spans="18:18" x14ac:dyDescent="0.2">
      <c r="R9874" s="234"/>
    </row>
    <row r="9875" spans="18:18" x14ac:dyDescent="0.2">
      <c r="R9875" s="234"/>
    </row>
    <row r="9876" spans="18:18" x14ac:dyDescent="0.2">
      <c r="R9876" s="94"/>
    </row>
    <row r="9891" spans="18:18" x14ac:dyDescent="0.2">
      <c r="R9891" s="235"/>
    </row>
    <row r="9892" spans="18:18" x14ac:dyDescent="0.2">
      <c r="R9892" s="234"/>
    </row>
    <row r="9893" spans="18:18" x14ac:dyDescent="0.2">
      <c r="R9893" s="236"/>
    </row>
    <row r="9894" spans="18:18" x14ac:dyDescent="0.2">
      <c r="R9894" s="236"/>
    </row>
    <row r="9895" spans="18:18" x14ac:dyDescent="0.2">
      <c r="R9895" s="234"/>
    </row>
    <row r="9896" spans="18:18" x14ac:dyDescent="0.2">
      <c r="R9896" s="236"/>
    </row>
    <row r="9897" spans="18:18" x14ac:dyDescent="0.2">
      <c r="R9897" s="236"/>
    </row>
    <row r="9898" spans="18:18" x14ac:dyDescent="0.2">
      <c r="R9898" s="237"/>
    </row>
    <row r="9899" spans="18:18" x14ac:dyDescent="0.2">
      <c r="R9899" s="237"/>
    </row>
    <row r="9904" spans="18:18" x14ac:dyDescent="0.2">
      <c r="R9904" s="97"/>
    </row>
    <row r="9905" spans="18:18" x14ac:dyDescent="0.2">
      <c r="R9905" s="234"/>
    </row>
    <row r="9906" spans="18:18" x14ac:dyDescent="0.2">
      <c r="R9906" s="262"/>
    </row>
    <row r="9907" spans="18:18" x14ac:dyDescent="0.2">
      <c r="R9907" s="234"/>
    </row>
    <row r="9908" spans="18:18" x14ac:dyDescent="0.2">
      <c r="R9908" s="234"/>
    </row>
    <row r="9909" spans="18:18" x14ac:dyDescent="0.2">
      <c r="R9909" s="94"/>
    </row>
    <row r="9924" spans="18:18" x14ac:dyDescent="0.2">
      <c r="R9924" s="235"/>
    </row>
    <row r="9925" spans="18:18" x14ac:dyDescent="0.2">
      <c r="R9925" s="234"/>
    </row>
    <row r="9926" spans="18:18" x14ac:dyDescent="0.2">
      <c r="R9926" s="236"/>
    </row>
    <row r="9927" spans="18:18" x14ac:dyDescent="0.2">
      <c r="R9927" s="236"/>
    </row>
    <row r="9928" spans="18:18" x14ac:dyDescent="0.2">
      <c r="R9928" s="234"/>
    </row>
    <row r="9929" spans="18:18" x14ac:dyDescent="0.2">
      <c r="R9929" s="236"/>
    </row>
    <row r="9930" spans="18:18" x14ac:dyDescent="0.2">
      <c r="R9930" s="236"/>
    </row>
    <row r="9931" spans="18:18" x14ac:dyDescent="0.2">
      <c r="R9931" s="237"/>
    </row>
    <row r="9932" spans="18:18" x14ac:dyDescent="0.2">
      <c r="R9932" s="237"/>
    </row>
    <row r="9937" spans="18:18" x14ac:dyDescent="0.2">
      <c r="R9937" s="97"/>
    </row>
    <row r="9938" spans="18:18" x14ac:dyDescent="0.2">
      <c r="R9938" s="234"/>
    </row>
    <row r="9939" spans="18:18" x14ac:dyDescent="0.2">
      <c r="R9939" s="262"/>
    </row>
    <row r="9940" spans="18:18" x14ac:dyDescent="0.2">
      <c r="R9940" s="234"/>
    </row>
    <row r="9941" spans="18:18" x14ac:dyDescent="0.2">
      <c r="R9941" s="234"/>
    </row>
    <row r="9942" spans="18:18" x14ac:dyDescent="0.2">
      <c r="R9942" s="94"/>
    </row>
    <row r="9957" spans="18:18" x14ac:dyDescent="0.2">
      <c r="R9957" s="235"/>
    </row>
    <row r="9958" spans="18:18" x14ac:dyDescent="0.2">
      <c r="R9958" s="234"/>
    </row>
    <row r="9959" spans="18:18" x14ac:dyDescent="0.2">
      <c r="R9959" s="236"/>
    </row>
    <row r="9960" spans="18:18" x14ac:dyDescent="0.2">
      <c r="R9960" s="236"/>
    </row>
    <row r="9961" spans="18:18" x14ac:dyDescent="0.2">
      <c r="R9961" s="234"/>
    </row>
    <row r="9962" spans="18:18" x14ac:dyDescent="0.2">
      <c r="R9962" s="236"/>
    </row>
    <row r="9963" spans="18:18" x14ac:dyDescent="0.2">
      <c r="R9963" s="236"/>
    </row>
    <row r="9964" spans="18:18" x14ac:dyDescent="0.2">
      <c r="R9964" s="237"/>
    </row>
    <row r="9965" spans="18:18" x14ac:dyDescent="0.2">
      <c r="R9965" s="237"/>
    </row>
    <row r="9970" spans="18:18" x14ac:dyDescent="0.2">
      <c r="R9970" s="97"/>
    </row>
    <row r="9971" spans="18:18" x14ac:dyDescent="0.2">
      <c r="R9971" s="234"/>
    </row>
    <row r="9972" spans="18:18" x14ac:dyDescent="0.2">
      <c r="R9972" s="262"/>
    </row>
    <row r="9973" spans="18:18" x14ac:dyDescent="0.2">
      <c r="R9973" s="234"/>
    </row>
    <row r="9974" spans="18:18" x14ac:dyDescent="0.2">
      <c r="R9974" s="234"/>
    </row>
    <row r="9975" spans="18:18" x14ac:dyDescent="0.2">
      <c r="R9975" s="94"/>
    </row>
    <row r="9990" spans="18:18" x14ac:dyDescent="0.2">
      <c r="R9990" s="235"/>
    </row>
    <row r="9991" spans="18:18" x14ac:dyDescent="0.2">
      <c r="R9991" s="234"/>
    </row>
    <row r="9992" spans="18:18" x14ac:dyDescent="0.2">
      <c r="R9992" s="236"/>
    </row>
    <row r="9993" spans="18:18" x14ac:dyDescent="0.2">
      <c r="R9993" s="236"/>
    </row>
    <row r="9994" spans="18:18" x14ac:dyDescent="0.2">
      <c r="R9994" s="234"/>
    </row>
    <row r="9995" spans="18:18" x14ac:dyDescent="0.2">
      <c r="R9995" s="236"/>
    </row>
    <row r="9996" spans="18:18" x14ac:dyDescent="0.2">
      <c r="R9996" s="236"/>
    </row>
    <row r="9997" spans="18:18" x14ac:dyDescent="0.2">
      <c r="R9997" s="237"/>
    </row>
    <row r="9998" spans="18:18" x14ac:dyDescent="0.2">
      <c r="R9998" s="237"/>
    </row>
    <row r="10003" spans="18:18" x14ac:dyDescent="0.2">
      <c r="R10003" s="97"/>
    </row>
    <row r="10004" spans="18:18" x14ac:dyDescent="0.2">
      <c r="R10004" s="234"/>
    </row>
    <row r="10005" spans="18:18" x14ac:dyDescent="0.2">
      <c r="R10005" s="262"/>
    </row>
    <row r="10006" spans="18:18" x14ac:dyDescent="0.2">
      <c r="R10006" s="234"/>
    </row>
    <row r="10007" spans="18:18" x14ac:dyDescent="0.2">
      <c r="R10007" s="234"/>
    </row>
    <row r="10008" spans="18:18" x14ac:dyDescent="0.2">
      <c r="R10008" s="94"/>
    </row>
    <row r="10023" spans="18:18" x14ac:dyDescent="0.2">
      <c r="R10023" s="235"/>
    </row>
    <row r="10024" spans="18:18" x14ac:dyDescent="0.2">
      <c r="R10024" s="234"/>
    </row>
    <row r="10025" spans="18:18" x14ac:dyDescent="0.2">
      <c r="R10025" s="236"/>
    </row>
    <row r="10026" spans="18:18" x14ac:dyDescent="0.2">
      <c r="R10026" s="236"/>
    </row>
    <row r="10027" spans="18:18" x14ac:dyDescent="0.2">
      <c r="R10027" s="234"/>
    </row>
    <row r="10028" spans="18:18" x14ac:dyDescent="0.2">
      <c r="R10028" s="236"/>
    </row>
    <row r="10029" spans="18:18" x14ac:dyDescent="0.2">
      <c r="R10029" s="236"/>
    </row>
    <row r="10030" spans="18:18" x14ac:dyDescent="0.2">
      <c r="R10030" s="237"/>
    </row>
    <row r="10031" spans="18:18" x14ac:dyDescent="0.2">
      <c r="R10031" s="237"/>
    </row>
    <row r="10036" spans="18:18" x14ac:dyDescent="0.2">
      <c r="R10036" s="97"/>
    </row>
    <row r="10037" spans="18:18" x14ac:dyDescent="0.2">
      <c r="R10037" s="234"/>
    </row>
    <row r="10038" spans="18:18" x14ac:dyDescent="0.2">
      <c r="R10038" s="262"/>
    </row>
    <row r="10039" spans="18:18" x14ac:dyDescent="0.2">
      <c r="R10039" s="234"/>
    </row>
    <row r="10040" spans="18:18" x14ac:dyDescent="0.2">
      <c r="R10040" s="234"/>
    </row>
    <row r="10041" spans="18:18" x14ac:dyDescent="0.2">
      <c r="R10041" s="94"/>
    </row>
    <row r="10056" spans="18:18" x14ac:dyDescent="0.2">
      <c r="R10056" s="235"/>
    </row>
    <row r="10057" spans="18:18" x14ac:dyDescent="0.2">
      <c r="R10057" s="234"/>
    </row>
    <row r="10058" spans="18:18" x14ac:dyDescent="0.2">
      <c r="R10058" s="236"/>
    </row>
    <row r="10059" spans="18:18" x14ac:dyDescent="0.2">
      <c r="R10059" s="236"/>
    </row>
    <row r="10060" spans="18:18" x14ac:dyDescent="0.2">
      <c r="R10060" s="234"/>
    </row>
    <row r="10061" spans="18:18" x14ac:dyDescent="0.2">
      <c r="R10061" s="236"/>
    </row>
    <row r="10062" spans="18:18" x14ac:dyDescent="0.2">
      <c r="R10062" s="236"/>
    </row>
    <row r="10063" spans="18:18" x14ac:dyDescent="0.2">
      <c r="R10063" s="237"/>
    </row>
    <row r="10064" spans="18:18" x14ac:dyDescent="0.2">
      <c r="R10064" s="237"/>
    </row>
    <row r="10069" spans="18:18" x14ac:dyDescent="0.2">
      <c r="R10069" s="97"/>
    </row>
    <row r="10070" spans="18:18" x14ac:dyDescent="0.2">
      <c r="R10070" s="234"/>
    </row>
    <row r="10071" spans="18:18" x14ac:dyDescent="0.2">
      <c r="R10071" s="262"/>
    </row>
    <row r="10072" spans="18:18" x14ac:dyDescent="0.2">
      <c r="R10072" s="234"/>
    </row>
    <row r="10073" spans="18:18" x14ac:dyDescent="0.2">
      <c r="R10073" s="234"/>
    </row>
    <row r="10074" spans="18:18" x14ac:dyDescent="0.2">
      <c r="R10074" s="94"/>
    </row>
    <row r="10089" spans="18:18" x14ac:dyDescent="0.2">
      <c r="R10089" s="235"/>
    </row>
    <row r="10090" spans="18:18" x14ac:dyDescent="0.2">
      <c r="R10090" s="234"/>
    </row>
    <row r="10091" spans="18:18" x14ac:dyDescent="0.2">
      <c r="R10091" s="236"/>
    </row>
    <row r="10092" spans="18:18" x14ac:dyDescent="0.2">
      <c r="R10092" s="236"/>
    </row>
    <row r="10093" spans="18:18" x14ac:dyDescent="0.2">
      <c r="R10093" s="234"/>
    </row>
    <row r="10094" spans="18:18" x14ac:dyDescent="0.2">
      <c r="R10094" s="236"/>
    </row>
    <row r="10095" spans="18:18" x14ac:dyDescent="0.2">
      <c r="R10095" s="236"/>
    </row>
    <row r="10096" spans="18:18" x14ac:dyDescent="0.2">
      <c r="R10096" s="237"/>
    </row>
    <row r="10097" spans="18:18" x14ac:dyDescent="0.2">
      <c r="R10097" s="237"/>
    </row>
    <row r="10102" spans="18:18" x14ac:dyDescent="0.2">
      <c r="R10102" s="97"/>
    </row>
    <row r="10103" spans="18:18" x14ac:dyDescent="0.2">
      <c r="R10103" s="234"/>
    </row>
    <row r="10104" spans="18:18" x14ac:dyDescent="0.2">
      <c r="R10104" s="262"/>
    </row>
    <row r="10105" spans="18:18" x14ac:dyDescent="0.2">
      <c r="R10105" s="234"/>
    </row>
    <row r="10106" spans="18:18" x14ac:dyDescent="0.2">
      <c r="R10106" s="234"/>
    </row>
    <row r="10107" spans="18:18" x14ac:dyDescent="0.2">
      <c r="R10107" s="94"/>
    </row>
    <row r="10122" spans="18:18" x14ac:dyDescent="0.2">
      <c r="R10122" s="235"/>
    </row>
    <row r="10123" spans="18:18" x14ac:dyDescent="0.2">
      <c r="R10123" s="234"/>
    </row>
    <row r="10124" spans="18:18" x14ac:dyDescent="0.2">
      <c r="R10124" s="236"/>
    </row>
    <row r="10125" spans="18:18" x14ac:dyDescent="0.2">
      <c r="R10125" s="236"/>
    </row>
    <row r="10126" spans="18:18" x14ac:dyDescent="0.2">
      <c r="R10126" s="234"/>
    </row>
    <row r="10127" spans="18:18" x14ac:dyDescent="0.2">
      <c r="R10127" s="236"/>
    </row>
    <row r="10128" spans="18:18" x14ac:dyDescent="0.2">
      <c r="R10128" s="236"/>
    </row>
    <row r="10129" spans="18:18" x14ac:dyDescent="0.2">
      <c r="R10129" s="237"/>
    </row>
    <row r="10130" spans="18:18" x14ac:dyDescent="0.2">
      <c r="R10130" s="237"/>
    </row>
    <row r="10135" spans="18:18" x14ac:dyDescent="0.2">
      <c r="R10135" s="97"/>
    </row>
    <row r="10136" spans="18:18" x14ac:dyDescent="0.2">
      <c r="R10136" s="234"/>
    </row>
    <row r="10137" spans="18:18" x14ac:dyDescent="0.2">
      <c r="R10137" s="262"/>
    </row>
    <row r="10138" spans="18:18" x14ac:dyDescent="0.2">
      <c r="R10138" s="234"/>
    </row>
    <row r="10139" spans="18:18" x14ac:dyDescent="0.2">
      <c r="R10139" s="234"/>
    </row>
    <row r="10140" spans="18:18" x14ac:dyDescent="0.2">
      <c r="R10140" s="94"/>
    </row>
    <row r="10155" spans="18:18" x14ac:dyDescent="0.2">
      <c r="R10155" s="235"/>
    </row>
    <row r="10156" spans="18:18" x14ac:dyDescent="0.2">
      <c r="R10156" s="234"/>
    </row>
    <row r="10157" spans="18:18" x14ac:dyDescent="0.2">
      <c r="R10157" s="236"/>
    </row>
    <row r="10158" spans="18:18" x14ac:dyDescent="0.2">
      <c r="R10158" s="236"/>
    </row>
    <row r="10159" spans="18:18" x14ac:dyDescent="0.2">
      <c r="R10159" s="234"/>
    </row>
    <row r="10160" spans="18:18" x14ac:dyDescent="0.2">
      <c r="R10160" s="236"/>
    </row>
    <row r="10161" spans="18:18" x14ac:dyDescent="0.2">
      <c r="R10161" s="236"/>
    </row>
    <row r="10162" spans="18:18" x14ac:dyDescent="0.2">
      <c r="R10162" s="237"/>
    </row>
    <row r="10163" spans="18:18" x14ac:dyDescent="0.2">
      <c r="R10163" s="237"/>
    </row>
    <row r="10168" spans="18:18" x14ac:dyDescent="0.2">
      <c r="R10168" s="97"/>
    </row>
    <row r="10169" spans="18:18" x14ac:dyDescent="0.2">
      <c r="R10169" s="234"/>
    </row>
    <row r="10170" spans="18:18" x14ac:dyDescent="0.2">
      <c r="R10170" s="262"/>
    </row>
    <row r="10171" spans="18:18" x14ac:dyDescent="0.2">
      <c r="R10171" s="234"/>
    </row>
    <row r="10172" spans="18:18" x14ac:dyDescent="0.2">
      <c r="R10172" s="234"/>
    </row>
    <row r="10173" spans="18:18" x14ac:dyDescent="0.2">
      <c r="R10173" s="94"/>
    </row>
    <row r="10188" spans="18:18" x14ac:dyDescent="0.2">
      <c r="R10188" s="235"/>
    </row>
    <row r="10189" spans="18:18" x14ac:dyDescent="0.2">
      <c r="R10189" s="234"/>
    </row>
    <row r="10190" spans="18:18" x14ac:dyDescent="0.2">
      <c r="R10190" s="236"/>
    </row>
    <row r="10191" spans="18:18" x14ac:dyDescent="0.2">
      <c r="R10191" s="236"/>
    </row>
    <row r="10192" spans="18:18" x14ac:dyDescent="0.2">
      <c r="R10192" s="234"/>
    </row>
    <row r="10193" spans="18:18" x14ac:dyDescent="0.2">
      <c r="R10193" s="236"/>
    </row>
    <row r="10194" spans="18:18" x14ac:dyDescent="0.2">
      <c r="R10194" s="236"/>
    </row>
    <row r="10195" spans="18:18" x14ac:dyDescent="0.2">
      <c r="R10195" s="237"/>
    </row>
    <row r="10196" spans="18:18" x14ac:dyDescent="0.2">
      <c r="R10196" s="237"/>
    </row>
    <row r="10201" spans="18:18" x14ac:dyDescent="0.2">
      <c r="R10201" s="97"/>
    </row>
    <row r="10202" spans="18:18" x14ac:dyDescent="0.2">
      <c r="R10202" s="234"/>
    </row>
    <row r="10203" spans="18:18" x14ac:dyDescent="0.2">
      <c r="R10203" s="262"/>
    </row>
    <row r="10204" spans="18:18" x14ac:dyDescent="0.2">
      <c r="R10204" s="234"/>
    </row>
    <row r="10205" spans="18:18" x14ac:dyDescent="0.2">
      <c r="R10205" s="234"/>
    </row>
    <row r="10206" spans="18:18" x14ac:dyDescent="0.2">
      <c r="R10206" s="94"/>
    </row>
    <row r="10221" spans="18:18" x14ac:dyDescent="0.2">
      <c r="R10221" s="235"/>
    </row>
    <row r="10222" spans="18:18" x14ac:dyDescent="0.2">
      <c r="R10222" s="234"/>
    </row>
    <row r="10223" spans="18:18" x14ac:dyDescent="0.2">
      <c r="R10223" s="236"/>
    </row>
    <row r="10224" spans="18:18" x14ac:dyDescent="0.2">
      <c r="R10224" s="236"/>
    </row>
    <row r="10225" spans="18:18" x14ac:dyDescent="0.2">
      <c r="R10225" s="234"/>
    </row>
    <row r="10226" spans="18:18" x14ac:dyDescent="0.2">
      <c r="R10226" s="236"/>
    </row>
    <row r="10227" spans="18:18" x14ac:dyDescent="0.2">
      <c r="R10227" s="236"/>
    </row>
    <row r="10228" spans="18:18" x14ac:dyDescent="0.2">
      <c r="R10228" s="237"/>
    </row>
    <row r="10229" spans="18:18" x14ac:dyDescent="0.2">
      <c r="R10229" s="237"/>
    </row>
    <row r="10234" spans="18:18" x14ac:dyDescent="0.2">
      <c r="R10234" s="97"/>
    </row>
    <row r="10235" spans="18:18" x14ac:dyDescent="0.2">
      <c r="R10235" s="234"/>
    </row>
    <row r="10236" spans="18:18" x14ac:dyDescent="0.2">
      <c r="R10236" s="262"/>
    </row>
    <row r="10237" spans="18:18" x14ac:dyDescent="0.2">
      <c r="R10237" s="234"/>
    </row>
    <row r="10238" spans="18:18" x14ac:dyDescent="0.2">
      <c r="R10238" s="234"/>
    </row>
    <row r="10239" spans="18:18" x14ac:dyDescent="0.2">
      <c r="R10239" s="94"/>
    </row>
    <row r="10254" spans="18:18" x14ac:dyDescent="0.2">
      <c r="R10254" s="235"/>
    </row>
    <row r="10255" spans="18:18" x14ac:dyDescent="0.2">
      <c r="R10255" s="234"/>
    </row>
    <row r="10256" spans="18:18" x14ac:dyDescent="0.2">
      <c r="R10256" s="236"/>
    </row>
    <row r="10257" spans="18:18" x14ac:dyDescent="0.2">
      <c r="R10257" s="236"/>
    </row>
    <row r="10258" spans="18:18" x14ac:dyDescent="0.2">
      <c r="R10258" s="234"/>
    </row>
    <row r="10259" spans="18:18" x14ac:dyDescent="0.2">
      <c r="R10259" s="236"/>
    </row>
    <row r="10260" spans="18:18" x14ac:dyDescent="0.2">
      <c r="R10260" s="236"/>
    </row>
    <row r="10261" spans="18:18" x14ac:dyDescent="0.2">
      <c r="R10261" s="237"/>
    </row>
    <row r="10262" spans="18:18" x14ac:dyDescent="0.2">
      <c r="R10262" s="237"/>
    </row>
    <row r="10267" spans="18:18" x14ac:dyDescent="0.2">
      <c r="R10267" s="97"/>
    </row>
    <row r="10268" spans="18:18" x14ac:dyDescent="0.2">
      <c r="R10268" s="234"/>
    </row>
    <row r="10269" spans="18:18" x14ac:dyDescent="0.2">
      <c r="R10269" s="262"/>
    </row>
    <row r="10270" spans="18:18" x14ac:dyDescent="0.2">
      <c r="R10270" s="234"/>
    </row>
    <row r="10271" spans="18:18" x14ac:dyDescent="0.2">
      <c r="R10271" s="234"/>
    </row>
    <row r="10272" spans="18:18" x14ac:dyDescent="0.2">
      <c r="R10272" s="94"/>
    </row>
    <row r="10287" spans="18:18" x14ac:dyDescent="0.2">
      <c r="R10287" s="235"/>
    </row>
    <row r="10288" spans="18:18" x14ac:dyDescent="0.2">
      <c r="R10288" s="234"/>
    </row>
    <row r="10289" spans="18:18" x14ac:dyDescent="0.2">
      <c r="R10289" s="236"/>
    </row>
    <row r="10290" spans="18:18" x14ac:dyDescent="0.2">
      <c r="R10290" s="236"/>
    </row>
    <row r="10291" spans="18:18" x14ac:dyDescent="0.2">
      <c r="R10291" s="234"/>
    </row>
    <row r="10292" spans="18:18" x14ac:dyDescent="0.2">
      <c r="R10292" s="236"/>
    </row>
    <row r="10293" spans="18:18" x14ac:dyDescent="0.2">
      <c r="R10293" s="236"/>
    </row>
    <row r="10294" spans="18:18" x14ac:dyDescent="0.2">
      <c r="R10294" s="237"/>
    </row>
    <row r="10295" spans="18:18" x14ac:dyDescent="0.2">
      <c r="R10295" s="237"/>
    </row>
    <row r="10300" spans="18:18" x14ac:dyDescent="0.2">
      <c r="R10300" s="97"/>
    </row>
    <row r="10301" spans="18:18" x14ac:dyDescent="0.2">
      <c r="R10301" s="234"/>
    </row>
    <row r="10302" spans="18:18" x14ac:dyDescent="0.2">
      <c r="R10302" s="262"/>
    </row>
    <row r="10303" spans="18:18" x14ac:dyDescent="0.2">
      <c r="R10303" s="234"/>
    </row>
    <row r="10304" spans="18:18" x14ac:dyDescent="0.2">
      <c r="R10304" s="234"/>
    </row>
    <row r="10305" spans="18:18" x14ac:dyDescent="0.2">
      <c r="R10305" s="94"/>
    </row>
    <row r="10320" spans="18:18" x14ac:dyDescent="0.2">
      <c r="R10320" s="235"/>
    </row>
    <row r="10321" spans="18:18" x14ac:dyDescent="0.2">
      <c r="R10321" s="234"/>
    </row>
    <row r="10322" spans="18:18" x14ac:dyDescent="0.2">
      <c r="R10322" s="236"/>
    </row>
    <row r="10323" spans="18:18" x14ac:dyDescent="0.2">
      <c r="R10323" s="236"/>
    </row>
    <row r="10324" spans="18:18" x14ac:dyDescent="0.2">
      <c r="R10324" s="234"/>
    </row>
    <row r="10325" spans="18:18" x14ac:dyDescent="0.2">
      <c r="R10325" s="236"/>
    </row>
    <row r="10326" spans="18:18" x14ac:dyDescent="0.2">
      <c r="R10326" s="236"/>
    </row>
    <row r="10327" spans="18:18" x14ac:dyDescent="0.2">
      <c r="R10327" s="237"/>
    </row>
    <row r="10328" spans="18:18" x14ac:dyDescent="0.2">
      <c r="R10328" s="237"/>
    </row>
    <row r="10333" spans="18:18" x14ac:dyDescent="0.2">
      <c r="R10333" s="97"/>
    </row>
    <row r="10334" spans="18:18" x14ac:dyDescent="0.2">
      <c r="R10334" s="234"/>
    </row>
    <row r="10335" spans="18:18" x14ac:dyDescent="0.2">
      <c r="R10335" s="262"/>
    </row>
    <row r="10336" spans="18:18" x14ac:dyDescent="0.2">
      <c r="R10336" s="234"/>
    </row>
    <row r="10337" spans="18:18" x14ac:dyDescent="0.2">
      <c r="R10337" s="234"/>
    </row>
    <row r="10338" spans="18:18" x14ac:dyDescent="0.2">
      <c r="R10338" s="94"/>
    </row>
    <row r="10353" spans="18:18" x14ac:dyDescent="0.2">
      <c r="R10353" s="235"/>
    </row>
    <row r="10354" spans="18:18" x14ac:dyDescent="0.2">
      <c r="R10354" s="234"/>
    </row>
    <row r="10355" spans="18:18" x14ac:dyDescent="0.2">
      <c r="R10355" s="236"/>
    </row>
    <row r="10356" spans="18:18" x14ac:dyDescent="0.2">
      <c r="R10356" s="236"/>
    </row>
    <row r="10357" spans="18:18" x14ac:dyDescent="0.2">
      <c r="R10357" s="234"/>
    </row>
    <row r="10358" spans="18:18" x14ac:dyDescent="0.2">
      <c r="R10358" s="236"/>
    </row>
    <row r="10359" spans="18:18" x14ac:dyDescent="0.2">
      <c r="R10359" s="236"/>
    </row>
    <row r="10360" spans="18:18" x14ac:dyDescent="0.2">
      <c r="R10360" s="237"/>
    </row>
    <row r="10361" spans="18:18" x14ac:dyDescent="0.2">
      <c r="R10361" s="237"/>
    </row>
    <row r="10366" spans="18:18" x14ac:dyDescent="0.2">
      <c r="R10366" s="97"/>
    </row>
    <row r="10367" spans="18:18" x14ac:dyDescent="0.2">
      <c r="R10367" s="234"/>
    </row>
    <row r="10368" spans="18:18" x14ac:dyDescent="0.2">
      <c r="R10368" s="262"/>
    </row>
    <row r="10369" spans="18:18" x14ac:dyDescent="0.2">
      <c r="R10369" s="234"/>
    </row>
    <row r="10370" spans="18:18" x14ac:dyDescent="0.2">
      <c r="R10370" s="234"/>
    </row>
    <row r="10371" spans="18:18" x14ac:dyDescent="0.2">
      <c r="R10371" s="94"/>
    </row>
    <row r="10386" spans="18:18" x14ac:dyDescent="0.2">
      <c r="R10386" s="235"/>
    </row>
    <row r="10387" spans="18:18" x14ac:dyDescent="0.2">
      <c r="R10387" s="234"/>
    </row>
    <row r="10388" spans="18:18" x14ac:dyDescent="0.2">
      <c r="R10388" s="236"/>
    </row>
    <row r="10389" spans="18:18" x14ac:dyDescent="0.2">
      <c r="R10389" s="236"/>
    </row>
    <row r="10390" spans="18:18" x14ac:dyDescent="0.2">
      <c r="R10390" s="234"/>
    </row>
    <row r="10391" spans="18:18" x14ac:dyDescent="0.2">
      <c r="R10391" s="236"/>
    </row>
    <row r="10392" spans="18:18" x14ac:dyDescent="0.2">
      <c r="R10392" s="236"/>
    </row>
    <row r="10393" spans="18:18" x14ac:dyDescent="0.2">
      <c r="R10393" s="237"/>
    </row>
    <row r="10394" spans="18:18" x14ac:dyDescent="0.2">
      <c r="R10394" s="237"/>
    </row>
    <row r="10399" spans="18:18" x14ac:dyDescent="0.2">
      <c r="R10399" s="97"/>
    </row>
    <row r="10400" spans="18:18" x14ac:dyDescent="0.2">
      <c r="R10400" s="234"/>
    </row>
    <row r="10401" spans="18:18" x14ac:dyDescent="0.2">
      <c r="R10401" s="262"/>
    </row>
    <row r="10402" spans="18:18" x14ac:dyDescent="0.2">
      <c r="R10402" s="234"/>
    </row>
    <row r="10403" spans="18:18" x14ac:dyDescent="0.2">
      <c r="R10403" s="234"/>
    </row>
    <row r="10404" spans="18:18" x14ac:dyDescent="0.2">
      <c r="R10404" s="94"/>
    </row>
    <row r="10419" spans="18:18" x14ac:dyDescent="0.2">
      <c r="R10419" s="235"/>
    </row>
    <row r="10420" spans="18:18" x14ac:dyDescent="0.2">
      <c r="R10420" s="234"/>
    </row>
    <row r="10421" spans="18:18" x14ac:dyDescent="0.2">
      <c r="R10421" s="236"/>
    </row>
    <row r="10422" spans="18:18" x14ac:dyDescent="0.2">
      <c r="R10422" s="236"/>
    </row>
    <row r="10423" spans="18:18" x14ac:dyDescent="0.2">
      <c r="R10423" s="234"/>
    </row>
    <row r="10424" spans="18:18" x14ac:dyDescent="0.2">
      <c r="R10424" s="236"/>
    </row>
    <row r="10425" spans="18:18" x14ac:dyDescent="0.2">
      <c r="R10425" s="236"/>
    </row>
    <row r="10426" spans="18:18" x14ac:dyDescent="0.2">
      <c r="R10426" s="237"/>
    </row>
    <row r="10427" spans="18:18" x14ac:dyDescent="0.2">
      <c r="R10427" s="237"/>
    </row>
    <row r="10432" spans="18:18" x14ac:dyDescent="0.2">
      <c r="R10432" s="97"/>
    </row>
    <row r="10433" spans="18:18" x14ac:dyDescent="0.2">
      <c r="R10433" s="234"/>
    </row>
    <row r="10434" spans="18:18" x14ac:dyDescent="0.2">
      <c r="R10434" s="262"/>
    </row>
    <row r="10435" spans="18:18" x14ac:dyDescent="0.2">
      <c r="R10435" s="234"/>
    </row>
    <row r="10436" spans="18:18" x14ac:dyDescent="0.2">
      <c r="R10436" s="234"/>
    </row>
    <row r="10437" spans="18:18" x14ac:dyDescent="0.2">
      <c r="R10437" s="94"/>
    </row>
    <row r="10452" spans="18:18" x14ac:dyDescent="0.2">
      <c r="R10452" s="235"/>
    </row>
    <row r="10453" spans="18:18" x14ac:dyDescent="0.2">
      <c r="R10453" s="234"/>
    </row>
    <row r="10454" spans="18:18" x14ac:dyDescent="0.2">
      <c r="R10454" s="236"/>
    </row>
    <row r="10455" spans="18:18" x14ac:dyDescent="0.2">
      <c r="R10455" s="236"/>
    </row>
    <row r="10456" spans="18:18" x14ac:dyDescent="0.2">
      <c r="R10456" s="234"/>
    </row>
    <row r="10457" spans="18:18" x14ac:dyDescent="0.2">
      <c r="R10457" s="236"/>
    </row>
    <row r="10458" spans="18:18" x14ac:dyDescent="0.2">
      <c r="R10458" s="236"/>
    </row>
    <row r="10459" spans="18:18" x14ac:dyDescent="0.2">
      <c r="R10459" s="237"/>
    </row>
    <row r="10460" spans="18:18" x14ac:dyDescent="0.2">
      <c r="R10460" s="237"/>
    </row>
    <row r="10465" spans="18:18" x14ac:dyDescent="0.2">
      <c r="R10465" s="97"/>
    </row>
    <row r="10466" spans="18:18" x14ac:dyDescent="0.2">
      <c r="R10466" s="234"/>
    </row>
    <row r="10467" spans="18:18" x14ac:dyDescent="0.2">
      <c r="R10467" s="262"/>
    </row>
    <row r="10468" spans="18:18" x14ac:dyDescent="0.2">
      <c r="R10468" s="234"/>
    </row>
    <row r="10469" spans="18:18" x14ac:dyDescent="0.2">
      <c r="R10469" s="234"/>
    </row>
    <row r="10470" spans="18:18" x14ac:dyDescent="0.2">
      <c r="R10470" s="94"/>
    </row>
    <row r="10485" spans="18:18" x14ac:dyDescent="0.2">
      <c r="R10485" s="235"/>
    </row>
    <row r="10486" spans="18:18" x14ac:dyDescent="0.2">
      <c r="R10486" s="234"/>
    </row>
    <row r="10487" spans="18:18" x14ac:dyDescent="0.2">
      <c r="R10487" s="236"/>
    </row>
    <row r="10488" spans="18:18" x14ac:dyDescent="0.2">
      <c r="R10488" s="236"/>
    </row>
    <row r="10489" spans="18:18" x14ac:dyDescent="0.2">
      <c r="R10489" s="234"/>
    </row>
    <row r="10490" spans="18:18" x14ac:dyDescent="0.2">
      <c r="R10490" s="236"/>
    </row>
    <row r="10491" spans="18:18" x14ac:dyDescent="0.2">
      <c r="R10491" s="236"/>
    </row>
    <row r="10492" spans="18:18" x14ac:dyDescent="0.2">
      <c r="R10492" s="237"/>
    </row>
    <row r="10493" spans="18:18" x14ac:dyDescent="0.2">
      <c r="R10493" s="237"/>
    </row>
    <row r="10498" spans="18:18" x14ac:dyDescent="0.2">
      <c r="R10498" s="97"/>
    </row>
    <row r="10499" spans="18:18" x14ac:dyDescent="0.2">
      <c r="R10499" s="234"/>
    </row>
    <row r="10500" spans="18:18" x14ac:dyDescent="0.2">
      <c r="R10500" s="262"/>
    </row>
    <row r="10501" spans="18:18" x14ac:dyDescent="0.2">
      <c r="R10501" s="234"/>
    </row>
    <row r="10502" spans="18:18" x14ac:dyDescent="0.2">
      <c r="R10502" s="234"/>
    </row>
    <row r="10503" spans="18:18" x14ac:dyDescent="0.2">
      <c r="R10503" s="94"/>
    </row>
    <row r="10518" spans="18:18" x14ac:dyDescent="0.2">
      <c r="R10518" s="235"/>
    </row>
    <row r="10519" spans="18:18" x14ac:dyDescent="0.2">
      <c r="R10519" s="234"/>
    </row>
    <row r="10520" spans="18:18" x14ac:dyDescent="0.2">
      <c r="R10520" s="236"/>
    </row>
    <row r="10521" spans="18:18" x14ac:dyDescent="0.2">
      <c r="R10521" s="236"/>
    </row>
    <row r="10522" spans="18:18" x14ac:dyDescent="0.2">
      <c r="R10522" s="234"/>
    </row>
    <row r="10523" spans="18:18" x14ac:dyDescent="0.2">
      <c r="R10523" s="236"/>
    </row>
    <row r="10524" spans="18:18" x14ac:dyDescent="0.2">
      <c r="R10524" s="236"/>
    </row>
    <row r="10525" spans="18:18" x14ac:dyDescent="0.2">
      <c r="R10525" s="237"/>
    </row>
    <row r="10526" spans="18:18" x14ac:dyDescent="0.2">
      <c r="R10526" s="237"/>
    </row>
    <row r="10531" spans="18:18" x14ac:dyDescent="0.2">
      <c r="R10531" s="97"/>
    </row>
    <row r="10532" spans="18:18" x14ac:dyDescent="0.2">
      <c r="R10532" s="234"/>
    </row>
    <row r="10533" spans="18:18" x14ac:dyDescent="0.2">
      <c r="R10533" s="262"/>
    </row>
    <row r="10534" spans="18:18" x14ac:dyDescent="0.2">
      <c r="R10534" s="234"/>
    </row>
    <row r="10535" spans="18:18" x14ac:dyDescent="0.2">
      <c r="R10535" s="234"/>
    </row>
    <row r="10536" spans="18:18" x14ac:dyDescent="0.2">
      <c r="R10536" s="94"/>
    </row>
    <row r="10551" spans="18:18" x14ac:dyDescent="0.2">
      <c r="R10551" s="235"/>
    </row>
    <row r="10552" spans="18:18" x14ac:dyDescent="0.2">
      <c r="R10552" s="234"/>
    </row>
    <row r="10553" spans="18:18" x14ac:dyDescent="0.2">
      <c r="R10553" s="236"/>
    </row>
    <row r="10554" spans="18:18" x14ac:dyDescent="0.2">
      <c r="R10554" s="236"/>
    </row>
    <row r="10555" spans="18:18" x14ac:dyDescent="0.2">
      <c r="R10555" s="234"/>
    </row>
    <row r="10556" spans="18:18" x14ac:dyDescent="0.2">
      <c r="R10556" s="236"/>
    </row>
    <row r="10557" spans="18:18" x14ac:dyDescent="0.2">
      <c r="R10557" s="236"/>
    </row>
    <row r="10558" spans="18:18" x14ac:dyDescent="0.2">
      <c r="R10558" s="237"/>
    </row>
    <row r="10559" spans="18:18" x14ac:dyDescent="0.2">
      <c r="R10559" s="237"/>
    </row>
    <row r="10564" spans="18:18" x14ac:dyDescent="0.2">
      <c r="R10564" s="97"/>
    </row>
    <row r="10565" spans="18:18" x14ac:dyDescent="0.2">
      <c r="R10565" s="234"/>
    </row>
    <row r="10566" spans="18:18" x14ac:dyDescent="0.2">
      <c r="R10566" s="262"/>
    </row>
    <row r="10567" spans="18:18" x14ac:dyDescent="0.2">
      <c r="R10567" s="234"/>
    </row>
    <row r="10568" spans="18:18" x14ac:dyDescent="0.2">
      <c r="R10568" s="234"/>
    </row>
    <row r="10569" spans="18:18" x14ac:dyDescent="0.2">
      <c r="R10569" s="94"/>
    </row>
    <row r="10584" spans="18:18" x14ac:dyDescent="0.2">
      <c r="R10584" s="235"/>
    </row>
    <row r="10585" spans="18:18" x14ac:dyDescent="0.2">
      <c r="R10585" s="234"/>
    </row>
    <row r="10586" spans="18:18" x14ac:dyDescent="0.2">
      <c r="R10586" s="236"/>
    </row>
    <row r="10587" spans="18:18" x14ac:dyDescent="0.2">
      <c r="R10587" s="236"/>
    </row>
    <row r="10588" spans="18:18" x14ac:dyDescent="0.2">
      <c r="R10588" s="234"/>
    </row>
    <row r="10589" spans="18:18" x14ac:dyDescent="0.2">
      <c r="R10589" s="236"/>
    </row>
    <row r="10590" spans="18:18" x14ac:dyDescent="0.2">
      <c r="R10590" s="236"/>
    </row>
    <row r="10591" spans="18:18" x14ac:dyDescent="0.2">
      <c r="R10591" s="237"/>
    </row>
    <row r="10592" spans="18:18" x14ac:dyDescent="0.2">
      <c r="R10592" s="237"/>
    </row>
    <row r="10597" spans="18:18" x14ac:dyDescent="0.2">
      <c r="R10597" s="97"/>
    </row>
    <row r="10598" spans="18:18" x14ac:dyDescent="0.2">
      <c r="R10598" s="234"/>
    </row>
    <row r="10599" spans="18:18" x14ac:dyDescent="0.2">
      <c r="R10599" s="262"/>
    </row>
    <row r="10600" spans="18:18" x14ac:dyDescent="0.2">
      <c r="R10600" s="234"/>
    </row>
    <row r="10601" spans="18:18" x14ac:dyDescent="0.2">
      <c r="R10601" s="234"/>
    </row>
    <row r="10602" spans="18:18" x14ac:dyDescent="0.2">
      <c r="R10602" s="94"/>
    </row>
    <row r="10617" spans="18:18" x14ac:dyDescent="0.2">
      <c r="R10617" s="235"/>
    </row>
    <row r="10618" spans="18:18" x14ac:dyDescent="0.2">
      <c r="R10618" s="234"/>
    </row>
    <row r="10619" spans="18:18" x14ac:dyDescent="0.2">
      <c r="R10619" s="236"/>
    </row>
    <row r="10620" spans="18:18" x14ac:dyDescent="0.2">
      <c r="R10620" s="236"/>
    </row>
    <row r="10621" spans="18:18" x14ac:dyDescent="0.2">
      <c r="R10621" s="234"/>
    </row>
    <row r="10622" spans="18:18" x14ac:dyDescent="0.2">
      <c r="R10622" s="236"/>
    </row>
    <row r="10623" spans="18:18" x14ac:dyDescent="0.2">
      <c r="R10623" s="236"/>
    </row>
    <row r="10624" spans="18:18" x14ac:dyDescent="0.2">
      <c r="R10624" s="237"/>
    </row>
    <row r="10625" spans="18:18" x14ac:dyDescent="0.2">
      <c r="R10625" s="237"/>
    </row>
    <row r="10630" spans="18:18" x14ac:dyDescent="0.2">
      <c r="R10630" s="97"/>
    </row>
    <row r="10631" spans="18:18" x14ac:dyDescent="0.2">
      <c r="R10631" s="234"/>
    </row>
    <row r="10632" spans="18:18" x14ac:dyDescent="0.2">
      <c r="R10632" s="262"/>
    </row>
    <row r="10633" spans="18:18" x14ac:dyDescent="0.2">
      <c r="R10633" s="234"/>
    </row>
    <row r="10634" spans="18:18" x14ac:dyDescent="0.2">
      <c r="R10634" s="234"/>
    </row>
    <row r="10635" spans="18:18" x14ac:dyDescent="0.2">
      <c r="R10635" s="94"/>
    </row>
    <row r="10650" spans="18:18" x14ac:dyDescent="0.2">
      <c r="R10650" s="235"/>
    </row>
    <row r="10651" spans="18:18" x14ac:dyDescent="0.2">
      <c r="R10651" s="234"/>
    </row>
    <row r="10652" spans="18:18" x14ac:dyDescent="0.2">
      <c r="R10652" s="236"/>
    </row>
    <row r="10653" spans="18:18" x14ac:dyDescent="0.2">
      <c r="R10653" s="236"/>
    </row>
    <row r="10654" spans="18:18" x14ac:dyDescent="0.2">
      <c r="R10654" s="234"/>
    </row>
    <row r="10655" spans="18:18" x14ac:dyDescent="0.2">
      <c r="R10655" s="236"/>
    </row>
    <row r="10656" spans="18:18" x14ac:dyDescent="0.2">
      <c r="R10656" s="236"/>
    </row>
    <row r="10657" spans="18:18" x14ac:dyDescent="0.2">
      <c r="R10657" s="237"/>
    </row>
    <row r="10658" spans="18:18" x14ac:dyDescent="0.2">
      <c r="R10658" s="237"/>
    </row>
    <row r="10663" spans="18:18" x14ac:dyDescent="0.2">
      <c r="R10663" s="97"/>
    </row>
    <row r="10664" spans="18:18" x14ac:dyDescent="0.2">
      <c r="R10664" s="234"/>
    </row>
    <row r="10665" spans="18:18" x14ac:dyDescent="0.2">
      <c r="R10665" s="262"/>
    </row>
    <row r="10666" spans="18:18" x14ac:dyDescent="0.2">
      <c r="R10666" s="234"/>
    </row>
    <row r="10667" spans="18:18" x14ac:dyDescent="0.2">
      <c r="R10667" s="234"/>
    </row>
    <row r="10668" spans="18:18" x14ac:dyDescent="0.2">
      <c r="R10668" s="94"/>
    </row>
    <row r="10683" spans="18:18" x14ac:dyDescent="0.2">
      <c r="R10683" s="235"/>
    </row>
    <row r="10684" spans="18:18" x14ac:dyDescent="0.2">
      <c r="R10684" s="234"/>
    </row>
    <row r="10685" spans="18:18" x14ac:dyDescent="0.2">
      <c r="R10685" s="236"/>
    </row>
    <row r="10686" spans="18:18" x14ac:dyDescent="0.2">
      <c r="R10686" s="236"/>
    </row>
    <row r="10687" spans="18:18" x14ac:dyDescent="0.2">
      <c r="R10687" s="234"/>
    </row>
    <row r="10688" spans="18:18" x14ac:dyDescent="0.2">
      <c r="R10688" s="236"/>
    </row>
    <row r="10689" spans="18:18" x14ac:dyDescent="0.2">
      <c r="R10689" s="236"/>
    </row>
    <row r="10690" spans="18:18" x14ac:dyDescent="0.2">
      <c r="R10690" s="237"/>
    </row>
    <row r="10691" spans="18:18" x14ac:dyDescent="0.2">
      <c r="R10691" s="237"/>
    </row>
    <row r="10696" spans="18:18" x14ac:dyDescent="0.2">
      <c r="R10696" s="97"/>
    </row>
    <row r="10697" spans="18:18" x14ac:dyDescent="0.2">
      <c r="R10697" s="234"/>
    </row>
    <row r="10698" spans="18:18" x14ac:dyDescent="0.2">
      <c r="R10698" s="262"/>
    </row>
    <row r="10699" spans="18:18" x14ac:dyDescent="0.2">
      <c r="R10699" s="234"/>
    </row>
    <row r="10700" spans="18:18" x14ac:dyDescent="0.2">
      <c r="R10700" s="234"/>
    </row>
    <row r="10701" spans="18:18" x14ac:dyDescent="0.2">
      <c r="R10701" s="94"/>
    </row>
    <row r="10716" spans="18:18" x14ac:dyDescent="0.2">
      <c r="R10716" s="235"/>
    </row>
    <row r="10717" spans="18:18" x14ac:dyDescent="0.2">
      <c r="R10717" s="234"/>
    </row>
    <row r="10718" spans="18:18" x14ac:dyDescent="0.2">
      <c r="R10718" s="236"/>
    </row>
    <row r="10719" spans="18:18" x14ac:dyDescent="0.2">
      <c r="R10719" s="236"/>
    </row>
    <row r="10720" spans="18:18" x14ac:dyDescent="0.2">
      <c r="R10720" s="234"/>
    </row>
    <row r="10721" spans="18:18" x14ac:dyDescent="0.2">
      <c r="R10721" s="236"/>
    </row>
    <row r="10722" spans="18:18" x14ac:dyDescent="0.2">
      <c r="R10722" s="236"/>
    </row>
    <row r="10723" spans="18:18" x14ac:dyDescent="0.2">
      <c r="R10723" s="237"/>
    </row>
    <row r="10724" spans="18:18" x14ac:dyDescent="0.2">
      <c r="R10724" s="237"/>
    </row>
    <row r="10729" spans="18:18" x14ac:dyDescent="0.2">
      <c r="R10729" s="97"/>
    </row>
    <row r="10730" spans="18:18" x14ac:dyDescent="0.2">
      <c r="R10730" s="234"/>
    </row>
    <row r="10731" spans="18:18" x14ac:dyDescent="0.2">
      <c r="R10731" s="262"/>
    </row>
    <row r="10732" spans="18:18" x14ac:dyDescent="0.2">
      <c r="R10732" s="234"/>
    </row>
    <row r="10733" spans="18:18" x14ac:dyDescent="0.2">
      <c r="R10733" s="234"/>
    </row>
    <row r="10734" spans="18:18" x14ac:dyDescent="0.2">
      <c r="R10734" s="94"/>
    </row>
    <row r="10749" spans="18:18" x14ac:dyDescent="0.2">
      <c r="R10749" s="235"/>
    </row>
    <row r="10750" spans="18:18" x14ac:dyDescent="0.2">
      <c r="R10750" s="234"/>
    </row>
    <row r="10751" spans="18:18" x14ac:dyDescent="0.2">
      <c r="R10751" s="236"/>
    </row>
    <row r="10752" spans="18:18" x14ac:dyDescent="0.2">
      <c r="R10752" s="236"/>
    </row>
    <row r="10753" spans="18:18" x14ac:dyDescent="0.2">
      <c r="R10753" s="234"/>
    </row>
    <row r="10754" spans="18:18" x14ac:dyDescent="0.2">
      <c r="R10754" s="236"/>
    </row>
    <row r="10755" spans="18:18" x14ac:dyDescent="0.2">
      <c r="R10755" s="236"/>
    </row>
    <row r="10756" spans="18:18" x14ac:dyDescent="0.2">
      <c r="R10756" s="237"/>
    </row>
    <row r="10757" spans="18:18" x14ac:dyDescent="0.2">
      <c r="R10757" s="237"/>
    </row>
    <row r="10762" spans="18:18" x14ac:dyDescent="0.2">
      <c r="R10762" s="97"/>
    </row>
    <row r="10763" spans="18:18" x14ac:dyDescent="0.2">
      <c r="R10763" s="234"/>
    </row>
    <row r="10764" spans="18:18" x14ac:dyDescent="0.2">
      <c r="R10764" s="262"/>
    </row>
    <row r="10765" spans="18:18" x14ac:dyDescent="0.2">
      <c r="R10765" s="234"/>
    </row>
    <row r="10766" spans="18:18" x14ac:dyDescent="0.2">
      <c r="R10766" s="234"/>
    </row>
    <row r="10767" spans="18:18" x14ac:dyDescent="0.2">
      <c r="R10767" s="94"/>
    </row>
    <row r="10782" spans="18:18" x14ac:dyDescent="0.2">
      <c r="R10782" s="235"/>
    </row>
    <row r="10783" spans="18:18" x14ac:dyDescent="0.2">
      <c r="R10783" s="234"/>
    </row>
    <row r="10784" spans="18:18" x14ac:dyDescent="0.2">
      <c r="R10784" s="236"/>
    </row>
    <row r="10785" spans="18:18" x14ac:dyDescent="0.2">
      <c r="R10785" s="236"/>
    </row>
    <row r="10786" spans="18:18" x14ac:dyDescent="0.2">
      <c r="R10786" s="234"/>
    </row>
    <row r="10787" spans="18:18" x14ac:dyDescent="0.2">
      <c r="R10787" s="236"/>
    </row>
    <row r="10788" spans="18:18" x14ac:dyDescent="0.2">
      <c r="R10788" s="236"/>
    </row>
    <row r="10789" spans="18:18" x14ac:dyDescent="0.2">
      <c r="R10789" s="237"/>
    </row>
    <row r="10790" spans="18:18" x14ac:dyDescent="0.2">
      <c r="R10790" s="237"/>
    </row>
    <row r="10795" spans="18:18" x14ac:dyDescent="0.2">
      <c r="R10795" s="97"/>
    </row>
    <row r="10796" spans="18:18" x14ac:dyDescent="0.2">
      <c r="R10796" s="234"/>
    </row>
    <row r="10797" spans="18:18" x14ac:dyDescent="0.2">
      <c r="R10797" s="262"/>
    </row>
    <row r="10798" spans="18:18" x14ac:dyDescent="0.2">
      <c r="R10798" s="234"/>
    </row>
    <row r="10799" spans="18:18" x14ac:dyDescent="0.2">
      <c r="R10799" s="234"/>
    </row>
    <row r="10800" spans="18:18" x14ac:dyDescent="0.2">
      <c r="R10800" s="94"/>
    </row>
    <row r="10815" spans="18:18" x14ac:dyDescent="0.2">
      <c r="R10815" s="235"/>
    </row>
    <row r="10816" spans="18:18" x14ac:dyDescent="0.2">
      <c r="R10816" s="234"/>
    </row>
    <row r="10817" spans="18:18" x14ac:dyDescent="0.2">
      <c r="R10817" s="236"/>
    </row>
    <row r="10818" spans="18:18" x14ac:dyDescent="0.2">
      <c r="R10818" s="236"/>
    </row>
    <row r="10819" spans="18:18" x14ac:dyDescent="0.2">
      <c r="R10819" s="234"/>
    </row>
    <row r="10820" spans="18:18" x14ac:dyDescent="0.2">
      <c r="R10820" s="236"/>
    </row>
    <row r="10821" spans="18:18" x14ac:dyDescent="0.2">
      <c r="R10821" s="236"/>
    </row>
    <row r="10822" spans="18:18" x14ac:dyDescent="0.2">
      <c r="R10822" s="237"/>
    </row>
    <row r="10823" spans="18:18" x14ac:dyDescent="0.2">
      <c r="R10823" s="237"/>
    </row>
    <row r="10828" spans="18:18" x14ac:dyDescent="0.2">
      <c r="R10828" s="97"/>
    </row>
    <row r="10829" spans="18:18" x14ac:dyDescent="0.2">
      <c r="R10829" s="234"/>
    </row>
    <row r="10830" spans="18:18" x14ac:dyDescent="0.2">
      <c r="R10830" s="262"/>
    </row>
    <row r="10831" spans="18:18" x14ac:dyDescent="0.2">
      <c r="R10831" s="234"/>
    </row>
    <row r="10832" spans="18:18" x14ac:dyDescent="0.2">
      <c r="R10832" s="234"/>
    </row>
    <row r="10833" spans="18:18" x14ac:dyDescent="0.2">
      <c r="R10833" s="94"/>
    </row>
    <row r="10848" spans="18:18" x14ac:dyDescent="0.2">
      <c r="R10848" s="235"/>
    </row>
    <row r="10849" spans="18:18" x14ac:dyDescent="0.2">
      <c r="R10849" s="234"/>
    </row>
    <row r="10850" spans="18:18" x14ac:dyDescent="0.2">
      <c r="R10850" s="236"/>
    </row>
    <row r="10851" spans="18:18" x14ac:dyDescent="0.2">
      <c r="R10851" s="236"/>
    </row>
    <row r="10852" spans="18:18" x14ac:dyDescent="0.2">
      <c r="R10852" s="234"/>
    </row>
    <row r="10853" spans="18:18" x14ac:dyDescent="0.2">
      <c r="R10853" s="236"/>
    </row>
    <row r="10854" spans="18:18" x14ac:dyDescent="0.2">
      <c r="R10854" s="236"/>
    </row>
    <row r="10855" spans="18:18" x14ac:dyDescent="0.2">
      <c r="R10855" s="237"/>
    </row>
    <row r="10856" spans="18:18" x14ac:dyDescent="0.2">
      <c r="R10856" s="237"/>
    </row>
    <row r="10861" spans="18:18" x14ac:dyDescent="0.2">
      <c r="R10861" s="97"/>
    </row>
    <row r="10862" spans="18:18" x14ac:dyDescent="0.2">
      <c r="R10862" s="234"/>
    </row>
    <row r="10863" spans="18:18" x14ac:dyDescent="0.2">
      <c r="R10863" s="262"/>
    </row>
    <row r="10864" spans="18:18" x14ac:dyDescent="0.2">
      <c r="R10864" s="234"/>
    </row>
    <row r="10865" spans="18:18" x14ac:dyDescent="0.2">
      <c r="R10865" s="234"/>
    </row>
    <row r="10866" spans="18:18" x14ac:dyDescent="0.2">
      <c r="R10866" s="94"/>
    </row>
    <row r="10881" spans="18:18" x14ac:dyDescent="0.2">
      <c r="R10881" s="235"/>
    </row>
    <row r="10882" spans="18:18" x14ac:dyDescent="0.2">
      <c r="R10882" s="234"/>
    </row>
    <row r="10883" spans="18:18" x14ac:dyDescent="0.2">
      <c r="R10883" s="236"/>
    </row>
    <row r="10884" spans="18:18" x14ac:dyDescent="0.2">
      <c r="R10884" s="236"/>
    </row>
    <row r="10885" spans="18:18" x14ac:dyDescent="0.2">
      <c r="R10885" s="234"/>
    </row>
    <row r="10886" spans="18:18" x14ac:dyDescent="0.2">
      <c r="R10886" s="236"/>
    </row>
    <row r="10887" spans="18:18" x14ac:dyDescent="0.2">
      <c r="R10887" s="236"/>
    </row>
    <row r="10888" spans="18:18" x14ac:dyDescent="0.2">
      <c r="R10888" s="237"/>
    </row>
    <row r="10889" spans="18:18" x14ac:dyDescent="0.2">
      <c r="R10889" s="237"/>
    </row>
    <row r="10894" spans="18:18" x14ac:dyDescent="0.2">
      <c r="R10894" s="97"/>
    </row>
    <row r="10895" spans="18:18" x14ac:dyDescent="0.2">
      <c r="R10895" s="234"/>
    </row>
    <row r="10896" spans="18:18" x14ac:dyDescent="0.2">
      <c r="R10896" s="262"/>
    </row>
    <row r="10897" spans="18:18" x14ac:dyDescent="0.2">
      <c r="R10897" s="234"/>
    </row>
    <row r="10898" spans="18:18" x14ac:dyDescent="0.2">
      <c r="R10898" s="234"/>
    </row>
    <row r="10899" spans="18:18" x14ac:dyDescent="0.2">
      <c r="R10899" s="94"/>
    </row>
    <row r="10914" spans="18:18" x14ac:dyDescent="0.2">
      <c r="R10914" s="235"/>
    </row>
    <row r="10915" spans="18:18" x14ac:dyDescent="0.2">
      <c r="R10915" s="234"/>
    </row>
    <row r="10916" spans="18:18" x14ac:dyDescent="0.2">
      <c r="R10916" s="236"/>
    </row>
    <row r="10917" spans="18:18" x14ac:dyDescent="0.2">
      <c r="R10917" s="236"/>
    </row>
    <row r="10918" spans="18:18" x14ac:dyDescent="0.2">
      <c r="R10918" s="234"/>
    </row>
    <row r="10919" spans="18:18" x14ac:dyDescent="0.2">
      <c r="R10919" s="236"/>
    </row>
    <row r="10920" spans="18:18" x14ac:dyDescent="0.2">
      <c r="R10920" s="236"/>
    </row>
    <row r="10921" spans="18:18" x14ac:dyDescent="0.2">
      <c r="R10921" s="237"/>
    </row>
    <row r="10922" spans="18:18" x14ac:dyDescent="0.2">
      <c r="R10922" s="237"/>
    </row>
    <row r="10927" spans="18:18" x14ac:dyDescent="0.2">
      <c r="R10927" s="97"/>
    </row>
    <row r="10928" spans="18:18" x14ac:dyDescent="0.2">
      <c r="R10928" s="234"/>
    </row>
    <row r="10929" spans="18:18" x14ac:dyDescent="0.2">
      <c r="R10929" s="262"/>
    </row>
    <row r="10930" spans="18:18" x14ac:dyDescent="0.2">
      <c r="R10930" s="234"/>
    </row>
    <row r="10931" spans="18:18" x14ac:dyDescent="0.2">
      <c r="R10931" s="234"/>
    </row>
    <row r="10932" spans="18:18" x14ac:dyDescent="0.2">
      <c r="R10932" s="94"/>
    </row>
    <row r="10947" spans="18:18" x14ac:dyDescent="0.2">
      <c r="R10947" s="235"/>
    </row>
    <row r="10948" spans="18:18" x14ac:dyDescent="0.2">
      <c r="R10948" s="234"/>
    </row>
    <row r="10949" spans="18:18" x14ac:dyDescent="0.2">
      <c r="R10949" s="236"/>
    </row>
    <row r="10950" spans="18:18" x14ac:dyDescent="0.2">
      <c r="R10950" s="236"/>
    </row>
    <row r="10951" spans="18:18" x14ac:dyDescent="0.2">
      <c r="R10951" s="234"/>
    </row>
    <row r="10952" spans="18:18" x14ac:dyDescent="0.2">
      <c r="R10952" s="236"/>
    </row>
    <row r="10953" spans="18:18" x14ac:dyDescent="0.2">
      <c r="R10953" s="236"/>
    </row>
    <row r="10954" spans="18:18" x14ac:dyDescent="0.2">
      <c r="R10954" s="237"/>
    </row>
    <row r="10955" spans="18:18" x14ac:dyDescent="0.2">
      <c r="R10955" s="237"/>
    </row>
    <row r="10960" spans="18:18" x14ac:dyDescent="0.2">
      <c r="R10960" s="97"/>
    </row>
    <row r="10961" spans="18:18" x14ac:dyDescent="0.2">
      <c r="R10961" s="234"/>
    </row>
    <row r="10962" spans="18:18" x14ac:dyDescent="0.2">
      <c r="R10962" s="262"/>
    </row>
    <row r="10963" spans="18:18" x14ac:dyDescent="0.2">
      <c r="R10963" s="234"/>
    </row>
    <row r="10964" spans="18:18" x14ac:dyDescent="0.2">
      <c r="R10964" s="234"/>
    </row>
    <row r="10965" spans="18:18" x14ac:dyDescent="0.2">
      <c r="R10965" s="94"/>
    </row>
    <row r="10980" spans="18:18" x14ac:dyDescent="0.2">
      <c r="R10980" s="235"/>
    </row>
    <row r="10981" spans="18:18" x14ac:dyDescent="0.2">
      <c r="R10981" s="234"/>
    </row>
    <row r="10982" spans="18:18" x14ac:dyDescent="0.2">
      <c r="R10982" s="236"/>
    </row>
    <row r="10983" spans="18:18" x14ac:dyDescent="0.2">
      <c r="R10983" s="236"/>
    </row>
    <row r="10984" spans="18:18" x14ac:dyDescent="0.2">
      <c r="R10984" s="234"/>
    </row>
    <row r="10985" spans="18:18" x14ac:dyDescent="0.2">
      <c r="R10985" s="236"/>
    </row>
    <row r="10986" spans="18:18" x14ac:dyDescent="0.2">
      <c r="R10986" s="236"/>
    </row>
    <row r="10987" spans="18:18" x14ac:dyDescent="0.2">
      <c r="R10987" s="237"/>
    </row>
    <row r="10988" spans="18:18" x14ac:dyDescent="0.2">
      <c r="R10988" s="237"/>
    </row>
    <row r="10993" spans="18:18" x14ac:dyDescent="0.2">
      <c r="R10993" s="97"/>
    </row>
    <row r="10994" spans="18:18" x14ac:dyDescent="0.2">
      <c r="R10994" s="234"/>
    </row>
    <row r="10995" spans="18:18" x14ac:dyDescent="0.2">
      <c r="R10995" s="262"/>
    </row>
    <row r="10996" spans="18:18" x14ac:dyDescent="0.2">
      <c r="R10996" s="234"/>
    </row>
    <row r="10997" spans="18:18" x14ac:dyDescent="0.2">
      <c r="R10997" s="234"/>
    </row>
    <row r="10998" spans="18:18" x14ac:dyDescent="0.2">
      <c r="R10998" s="94"/>
    </row>
    <row r="11013" spans="18:18" x14ac:dyDescent="0.2">
      <c r="R11013" s="235"/>
    </row>
    <row r="11014" spans="18:18" x14ac:dyDescent="0.2">
      <c r="R11014" s="234"/>
    </row>
    <row r="11015" spans="18:18" x14ac:dyDescent="0.2">
      <c r="R11015" s="236"/>
    </row>
    <row r="11016" spans="18:18" x14ac:dyDescent="0.2">
      <c r="R11016" s="236"/>
    </row>
    <row r="11017" spans="18:18" x14ac:dyDescent="0.2">
      <c r="R11017" s="234"/>
    </row>
    <row r="11018" spans="18:18" x14ac:dyDescent="0.2">
      <c r="R11018" s="236"/>
    </row>
    <row r="11019" spans="18:18" x14ac:dyDescent="0.2">
      <c r="R11019" s="236"/>
    </row>
    <row r="11020" spans="18:18" x14ac:dyDescent="0.2">
      <c r="R11020" s="237"/>
    </row>
    <row r="11021" spans="18:18" x14ac:dyDescent="0.2">
      <c r="R11021" s="237"/>
    </row>
    <row r="11026" spans="18:18" x14ac:dyDescent="0.2">
      <c r="R11026" s="97"/>
    </row>
    <row r="11027" spans="18:18" x14ac:dyDescent="0.2">
      <c r="R11027" s="234"/>
    </row>
    <row r="11028" spans="18:18" x14ac:dyDescent="0.2">
      <c r="R11028" s="262"/>
    </row>
    <row r="11029" spans="18:18" x14ac:dyDescent="0.2">
      <c r="R11029" s="234"/>
    </row>
    <row r="11030" spans="18:18" x14ac:dyDescent="0.2">
      <c r="R11030" s="234"/>
    </row>
    <row r="11031" spans="18:18" x14ac:dyDescent="0.2">
      <c r="R11031" s="94"/>
    </row>
    <row r="11046" spans="18:18" x14ac:dyDescent="0.2">
      <c r="R11046" s="235"/>
    </row>
    <row r="11047" spans="18:18" x14ac:dyDescent="0.2">
      <c r="R11047" s="234"/>
    </row>
    <row r="11048" spans="18:18" x14ac:dyDescent="0.2">
      <c r="R11048" s="236"/>
    </row>
    <row r="11049" spans="18:18" x14ac:dyDescent="0.2">
      <c r="R11049" s="236"/>
    </row>
    <row r="11050" spans="18:18" x14ac:dyDescent="0.2">
      <c r="R11050" s="234"/>
    </row>
    <row r="11051" spans="18:18" x14ac:dyDescent="0.2">
      <c r="R11051" s="236"/>
    </row>
    <row r="11052" spans="18:18" x14ac:dyDescent="0.2">
      <c r="R11052" s="236"/>
    </row>
    <row r="11053" spans="18:18" x14ac:dyDescent="0.2">
      <c r="R11053" s="237"/>
    </row>
    <row r="11054" spans="18:18" x14ac:dyDescent="0.2">
      <c r="R11054" s="237"/>
    </row>
    <row r="11059" spans="18:18" x14ac:dyDescent="0.2">
      <c r="R11059" s="97"/>
    </row>
    <row r="11060" spans="18:18" x14ac:dyDescent="0.2">
      <c r="R11060" s="234"/>
    </row>
    <row r="11061" spans="18:18" x14ac:dyDescent="0.2">
      <c r="R11061" s="262"/>
    </row>
    <row r="11062" spans="18:18" x14ac:dyDescent="0.2">
      <c r="R11062" s="234"/>
    </row>
    <row r="11063" spans="18:18" x14ac:dyDescent="0.2">
      <c r="R11063" s="234"/>
    </row>
    <row r="11064" spans="18:18" x14ac:dyDescent="0.2">
      <c r="R11064" s="94"/>
    </row>
    <row r="11079" spans="18:18" x14ac:dyDescent="0.2">
      <c r="R11079" s="235"/>
    </row>
    <row r="11080" spans="18:18" x14ac:dyDescent="0.2">
      <c r="R11080" s="234"/>
    </row>
    <row r="11081" spans="18:18" x14ac:dyDescent="0.2">
      <c r="R11081" s="236"/>
    </row>
    <row r="11082" spans="18:18" x14ac:dyDescent="0.2">
      <c r="R11082" s="236"/>
    </row>
    <row r="11083" spans="18:18" x14ac:dyDescent="0.2">
      <c r="R11083" s="234"/>
    </row>
    <row r="11084" spans="18:18" x14ac:dyDescent="0.2">
      <c r="R11084" s="236"/>
    </row>
    <row r="11085" spans="18:18" x14ac:dyDescent="0.2">
      <c r="R11085" s="236"/>
    </row>
    <row r="11086" spans="18:18" x14ac:dyDescent="0.2">
      <c r="R11086" s="237"/>
    </row>
    <row r="11087" spans="18:18" x14ac:dyDescent="0.2">
      <c r="R11087" s="237"/>
    </row>
    <row r="11092" spans="18:18" x14ac:dyDescent="0.2">
      <c r="R11092" s="97"/>
    </row>
    <row r="11093" spans="18:18" x14ac:dyDescent="0.2">
      <c r="R11093" s="234"/>
    </row>
    <row r="11094" spans="18:18" x14ac:dyDescent="0.2">
      <c r="R11094" s="262"/>
    </row>
    <row r="11095" spans="18:18" x14ac:dyDescent="0.2">
      <c r="R11095" s="234"/>
    </row>
    <row r="11096" spans="18:18" x14ac:dyDescent="0.2">
      <c r="R11096" s="234"/>
    </row>
    <row r="11097" spans="18:18" x14ac:dyDescent="0.2">
      <c r="R11097" s="94"/>
    </row>
    <row r="11112" spans="18:18" x14ac:dyDescent="0.2">
      <c r="R11112" s="235"/>
    </row>
    <row r="11113" spans="18:18" x14ac:dyDescent="0.2">
      <c r="R11113" s="234"/>
    </row>
    <row r="11114" spans="18:18" x14ac:dyDescent="0.2">
      <c r="R11114" s="236"/>
    </row>
    <row r="11115" spans="18:18" x14ac:dyDescent="0.2">
      <c r="R11115" s="236"/>
    </row>
    <row r="11116" spans="18:18" x14ac:dyDescent="0.2">
      <c r="R11116" s="234"/>
    </row>
    <row r="11117" spans="18:18" x14ac:dyDescent="0.2">
      <c r="R11117" s="236"/>
    </row>
    <row r="11118" spans="18:18" x14ac:dyDescent="0.2">
      <c r="R11118" s="236"/>
    </row>
    <row r="11119" spans="18:18" x14ac:dyDescent="0.2">
      <c r="R11119" s="237"/>
    </row>
    <row r="11120" spans="18:18" x14ac:dyDescent="0.2">
      <c r="R11120" s="237"/>
    </row>
    <row r="11125" spans="18:18" x14ac:dyDescent="0.2">
      <c r="R11125" s="97"/>
    </row>
    <row r="11126" spans="18:18" x14ac:dyDescent="0.2">
      <c r="R11126" s="234"/>
    </row>
    <row r="11127" spans="18:18" x14ac:dyDescent="0.2">
      <c r="R11127" s="262"/>
    </row>
    <row r="11128" spans="18:18" x14ac:dyDescent="0.2">
      <c r="R11128" s="234"/>
    </row>
    <row r="11129" spans="18:18" x14ac:dyDescent="0.2">
      <c r="R11129" s="234"/>
    </row>
    <row r="11130" spans="18:18" x14ac:dyDescent="0.2">
      <c r="R11130" s="94"/>
    </row>
    <row r="11145" spans="18:18" x14ac:dyDescent="0.2">
      <c r="R11145" s="235"/>
    </row>
    <row r="11146" spans="18:18" x14ac:dyDescent="0.2">
      <c r="R11146" s="234"/>
    </row>
    <row r="11147" spans="18:18" x14ac:dyDescent="0.2">
      <c r="R11147" s="236"/>
    </row>
    <row r="11148" spans="18:18" x14ac:dyDescent="0.2">
      <c r="R11148" s="236"/>
    </row>
    <row r="11149" spans="18:18" x14ac:dyDescent="0.2">
      <c r="R11149" s="234"/>
    </row>
    <row r="11150" spans="18:18" x14ac:dyDescent="0.2">
      <c r="R11150" s="236"/>
    </row>
    <row r="11151" spans="18:18" x14ac:dyDescent="0.2">
      <c r="R11151" s="236"/>
    </row>
    <row r="11152" spans="18:18" x14ac:dyDescent="0.2">
      <c r="R11152" s="237"/>
    </row>
    <row r="11153" spans="18:18" x14ac:dyDescent="0.2">
      <c r="R11153" s="237"/>
    </row>
    <row r="11158" spans="18:18" x14ac:dyDescent="0.2">
      <c r="R11158" s="97"/>
    </row>
    <row r="11159" spans="18:18" x14ac:dyDescent="0.2">
      <c r="R11159" s="234"/>
    </row>
    <row r="11160" spans="18:18" x14ac:dyDescent="0.2">
      <c r="R11160" s="262"/>
    </row>
    <row r="11161" spans="18:18" x14ac:dyDescent="0.2">
      <c r="R11161" s="234"/>
    </row>
    <row r="11162" spans="18:18" x14ac:dyDescent="0.2">
      <c r="R11162" s="234"/>
    </row>
    <row r="11163" spans="18:18" x14ac:dyDescent="0.2">
      <c r="R11163" s="94"/>
    </row>
    <row r="11178" spans="18:18" x14ac:dyDescent="0.2">
      <c r="R11178" s="235"/>
    </row>
    <row r="11179" spans="18:18" x14ac:dyDescent="0.2">
      <c r="R11179" s="234"/>
    </row>
    <row r="11180" spans="18:18" x14ac:dyDescent="0.2">
      <c r="R11180" s="236"/>
    </row>
    <row r="11181" spans="18:18" x14ac:dyDescent="0.2">
      <c r="R11181" s="236"/>
    </row>
    <row r="11182" spans="18:18" x14ac:dyDescent="0.2">
      <c r="R11182" s="234"/>
    </row>
    <row r="11183" spans="18:18" x14ac:dyDescent="0.2">
      <c r="R11183" s="236"/>
    </row>
    <row r="11184" spans="18:18" x14ac:dyDescent="0.2">
      <c r="R11184" s="236"/>
    </row>
    <row r="11185" spans="18:18" x14ac:dyDescent="0.2">
      <c r="R11185" s="237"/>
    </row>
    <row r="11186" spans="18:18" x14ac:dyDescent="0.2">
      <c r="R11186" s="237"/>
    </row>
    <row r="11191" spans="18:18" x14ac:dyDescent="0.2">
      <c r="R11191" s="97"/>
    </row>
    <row r="11192" spans="18:18" x14ac:dyDescent="0.2">
      <c r="R11192" s="234"/>
    </row>
    <row r="11193" spans="18:18" x14ac:dyDescent="0.2">
      <c r="R11193" s="262"/>
    </row>
    <row r="11194" spans="18:18" x14ac:dyDescent="0.2">
      <c r="R11194" s="234"/>
    </row>
    <row r="11195" spans="18:18" x14ac:dyDescent="0.2">
      <c r="R11195" s="234"/>
    </row>
    <row r="11196" spans="18:18" x14ac:dyDescent="0.2">
      <c r="R11196" s="94"/>
    </row>
    <row r="11211" spans="18:18" x14ac:dyDescent="0.2">
      <c r="R11211" s="235"/>
    </row>
    <row r="11212" spans="18:18" x14ac:dyDescent="0.2">
      <c r="R11212" s="234"/>
    </row>
    <row r="11213" spans="18:18" x14ac:dyDescent="0.2">
      <c r="R11213" s="236"/>
    </row>
    <row r="11214" spans="18:18" x14ac:dyDescent="0.2">
      <c r="R11214" s="236"/>
    </row>
    <row r="11215" spans="18:18" x14ac:dyDescent="0.2">
      <c r="R11215" s="234"/>
    </row>
    <row r="11216" spans="18:18" x14ac:dyDescent="0.2">
      <c r="R11216" s="236"/>
    </row>
    <row r="11217" spans="18:18" x14ac:dyDescent="0.2">
      <c r="R11217" s="236"/>
    </row>
    <row r="11218" spans="18:18" x14ac:dyDescent="0.2">
      <c r="R11218" s="237"/>
    </row>
    <row r="11219" spans="18:18" x14ac:dyDescent="0.2">
      <c r="R11219" s="237"/>
    </row>
    <row r="11224" spans="18:18" x14ac:dyDescent="0.2">
      <c r="R11224" s="97"/>
    </row>
    <row r="11225" spans="18:18" x14ac:dyDescent="0.2">
      <c r="R11225" s="234"/>
    </row>
    <row r="11226" spans="18:18" x14ac:dyDescent="0.2">
      <c r="R11226" s="262"/>
    </row>
    <row r="11227" spans="18:18" x14ac:dyDescent="0.2">
      <c r="R11227" s="234"/>
    </row>
    <row r="11228" spans="18:18" x14ac:dyDescent="0.2">
      <c r="R11228" s="234"/>
    </row>
    <row r="11229" spans="18:18" x14ac:dyDescent="0.2">
      <c r="R11229" s="94"/>
    </row>
    <row r="11244" spans="18:18" x14ac:dyDescent="0.2">
      <c r="R11244" s="235"/>
    </row>
    <row r="11245" spans="18:18" x14ac:dyDescent="0.2">
      <c r="R11245" s="234"/>
    </row>
    <row r="11246" spans="18:18" x14ac:dyDescent="0.2">
      <c r="R11246" s="236"/>
    </row>
    <row r="11247" spans="18:18" x14ac:dyDescent="0.2">
      <c r="R11247" s="236"/>
    </row>
    <row r="11248" spans="18:18" x14ac:dyDescent="0.2">
      <c r="R11248" s="234"/>
    </row>
    <row r="11249" spans="18:18" x14ac:dyDescent="0.2">
      <c r="R11249" s="236"/>
    </row>
    <row r="11250" spans="18:18" x14ac:dyDescent="0.2">
      <c r="R11250" s="236"/>
    </row>
    <row r="11251" spans="18:18" x14ac:dyDescent="0.2">
      <c r="R11251" s="237"/>
    </row>
    <row r="11252" spans="18:18" x14ac:dyDescent="0.2">
      <c r="R11252" s="237"/>
    </row>
    <row r="11257" spans="18:18" x14ac:dyDescent="0.2">
      <c r="R11257" s="97"/>
    </row>
    <row r="11258" spans="18:18" x14ac:dyDescent="0.2">
      <c r="R11258" s="234"/>
    </row>
    <row r="11259" spans="18:18" x14ac:dyDescent="0.2">
      <c r="R11259" s="262"/>
    </row>
    <row r="11260" spans="18:18" x14ac:dyDescent="0.2">
      <c r="R11260" s="234"/>
    </row>
    <row r="11261" spans="18:18" x14ac:dyDescent="0.2">
      <c r="R11261" s="234"/>
    </row>
    <row r="11262" spans="18:18" x14ac:dyDescent="0.2">
      <c r="R11262" s="94"/>
    </row>
    <row r="11277" spans="18:18" x14ac:dyDescent="0.2">
      <c r="R11277" s="235"/>
    </row>
    <row r="11278" spans="18:18" x14ac:dyDescent="0.2">
      <c r="R11278" s="234"/>
    </row>
    <row r="11279" spans="18:18" x14ac:dyDescent="0.2">
      <c r="R11279" s="236"/>
    </row>
    <row r="11280" spans="18:18" x14ac:dyDescent="0.2">
      <c r="R11280" s="236"/>
    </row>
    <row r="11281" spans="18:18" x14ac:dyDescent="0.2">
      <c r="R11281" s="234"/>
    </row>
    <row r="11282" spans="18:18" x14ac:dyDescent="0.2">
      <c r="R11282" s="236"/>
    </row>
    <row r="11283" spans="18:18" x14ac:dyDescent="0.2">
      <c r="R11283" s="236"/>
    </row>
    <row r="11284" spans="18:18" x14ac:dyDescent="0.2">
      <c r="R11284" s="237"/>
    </row>
    <row r="11285" spans="18:18" x14ac:dyDescent="0.2">
      <c r="R11285" s="237"/>
    </row>
    <row r="11290" spans="18:18" x14ac:dyDescent="0.2">
      <c r="R11290" s="97"/>
    </row>
    <row r="11291" spans="18:18" x14ac:dyDescent="0.2">
      <c r="R11291" s="234"/>
    </row>
    <row r="11292" spans="18:18" x14ac:dyDescent="0.2">
      <c r="R11292" s="262"/>
    </row>
    <row r="11293" spans="18:18" x14ac:dyDescent="0.2">
      <c r="R11293" s="234"/>
    </row>
    <row r="11294" spans="18:18" x14ac:dyDescent="0.2">
      <c r="R11294" s="234"/>
    </row>
    <row r="11295" spans="18:18" x14ac:dyDescent="0.2">
      <c r="R11295" s="94"/>
    </row>
    <row r="11310" spans="18:18" x14ac:dyDescent="0.2">
      <c r="R11310" s="235"/>
    </row>
    <row r="11311" spans="18:18" x14ac:dyDescent="0.2">
      <c r="R11311" s="234"/>
    </row>
    <row r="11312" spans="18:18" x14ac:dyDescent="0.2">
      <c r="R11312" s="236"/>
    </row>
    <row r="11313" spans="18:18" x14ac:dyDescent="0.2">
      <c r="R11313" s="236"/>
    </row>
    <row r="11314" spans="18:18" x14ac:dyDescent="0.2">
      <c r="R11314" s="234"/>
    </row>
    <row r="11315" spans="18:18" x14ac:dyDescent="0.2">
      <c r="R11315" s="236"/>
    </row>
    <row r="11316" spans="18:18" x14ac:dyDescent="0.2">
      <c r="R11316" s="236"/>
    </row>
    <row r="11317" spans="18:18" x14ac:dyDescent="0.2">
      <c r="R11317" s="237"/>
    </row>
    <row r="11318" spans="18:18" x14ac:dyDescent="0.2">
      <c r="R11318" s="237"/>
    </row>
    <row r="11323" spans="18:18" x14ac:dyDescent="0.2">
      <c r="R11323" s="97"/>
    </row>
    <row r="11324" spans="18:18" x14ac:dyDescent="0.2">
      <c r="R11324" s="234"/>
    </row>
    <row r="11325" spans="18:18" x14ac:dyDescent="0.2">
      <c r="R11325" s="262"/>
    </row>
    <row r="11326" spans="18:18" x14ac:dyDescent="0.2">
      <c r="R11326" s="234"/>
    </row>
    <row r="11327" spans="18:18" x14ac:dyDescent="0.2">
      <c r="R11327" s="234"/>
    </row>
    <row r="11328" spans="18:18" x14ac:dyDescent="0.2">
      <c r="R11328" s="94"/>
    </row>
    <row r="11343" spans="18:18" x14ac:dyDescent="0.2">
      <c r="R11343" s="235"/>
    </row>
    <row r="11344" spans="18:18" x14ac:dyDescent="0.2">
      <c r="R11344" s="234"/>
    </row>
    <row r="11345" spans="18:18" x14ac:dyDescent="0.2">
      <c r="R11345" s="236"/>
    </row>
    <row r="11346" spans="18:18" x14ac:dyDescent="0.2">
      <c r="R11346" s="236"/>
    </row>
    <row r="11347" spans="18:18" x14ac:dyDescent="0.2">
      <c r="R11347" s="234"/>
    </row>
    <row r="11348" spans="18:18" x14ac:dyDescent="0.2">
      <c r="R11348" s="236"/>
    </row>
    <row r="11349" spans="18:18" x14ac:dyDescent="0.2">
      <c r="R11349" s="236"/>
    </row>
    <row r="11350" spans="18:18" x14ac:dyDescent="0.2">
      <c r="R11350" s="237"/>
    </row>
    <row r="11351" spans="18:18" x14ac:dyDescent="0.2">
      <c r="R11351" s="237"/>
    </row>
    <row r="11356" spans="18:18" x14ac:dyDescent="0.2">
      <c r="R11356" s="97"/>
    </row>
    <row r="11357" spans="18:18" x14ac:dyDescent="0.2">
      <c r="R11357" s="234"/>
    </row>
    <row r="11358" spans="18:18" x14ac:dyDescent="0.2">
      <c r="R11358" s="262"/>
    </row>
    <row r="11359" spans="18:18" x14ac:dyDescent="0.2">
      <c r="R11359" s="234"/>
    </row>
    <row r="11360" spans="18:18" x14ac:dyDescent="0.2">
      <c r="R11360" s="234"/>
    </row>
    <row r="11361" spans="18:18" x14ac:dyDescent="0.2">
      <c r="R11361" s="94"/>
    </row>
    <row r="11376" spans="18:18" x14ac:dyDescent="0.2">
      <c r="R11376" s="235"/>
    </row>
    <row r="11377" spans="18:18" x14ac:dyDescent="0.2">
      <c r="R11377" s="234"/>
    </row>
    <row r="11378" spans="18:18" x14ac:dyDescent="0.2">
      <c r="R11378" s="236"/>
    </row>
    <row r="11379" spans="18:18" x14ac:dyDescent="0.2">
      <c r="R11379" s="236"/>
    </row>
    <row r="11380" spans="18:18" x14ac:dyDescent="0.2">
      <c r="R11380" s="234"/>
    </row>
    <row r="11381" spans="18:18" x14ac:dyDescent="0.2">
      <c r="R11381" s="236"/>
    </row>
    <row r="11382" spans="18:18" x14ac:dyDescent="0.2">
      <c r="R11382" s="236"/>
    </row>
    <row r="11383" spans="18:18" x14ac:dyDescent="0.2">
      <c r="R11383" s="237"/>
    </row>
    <row r="11384" spans="18:18" x14ac:dyDescent="0.2">
      <c r="R11384" s="237"/>
    </row>
    <row r="11389" spans="18:18" x14ac:dyDescent="0.2">
      <c r="R11389" s="97"/>
    </row>
    <row r="11390" spans="18:18" x14ac:dyDescent="0.2">
      <c r="R11390" s="234"/>
    </row>
    <row r="11391" spans="18:18" x14ac:dyDescent="0.2">
      <c r="R11391" s="262"/>
    </row>
    <row r="11392" spans="18:18" x14ac:dyDescent="0.2">
      <c r="R11392" s="234"/>
    </row>
    <row r="11393" spans="18:18" x14ac:dyDescent="0.2">
      <c r="R11393" s="234"/>
    </row>
    <row r="11394" spans="18:18" x14ac:dyDescent="0.2">
      <c r="R11394" s="94"/>
    </row>
    <row r="11409" spans="18:18" x14ac:dyDescent="0.2">
      <c r="R11409" s="235"/>
    </row>
    <row r="11410" spans="18:18" x14ac:dyDescent="0.2">
      <c r="R11410" s="234"/>
    </row>
    <row r="11411" spans="18:18" x14ac:dyDescent="0.2">
      <c r="R11411" s="236"/>
    </row>
    <row r="11412" spans="18:18" x14ac:dyDescent="0.2">
      <c r="R11412" s="236"/>
    </row>
    <row r="11413" spans="18:18" x14ac:dyDescent="0.2">
      <c r="R11413" s="234"/>
    </row>
    <row r="11414" spans="18:18" x14ac:dyDescent="0.2">
      <c r="R11414" s="236"/>
    </row>
    <row r="11415" spans="18:18" x14ac:dyDescent="0.2">
      <c r="R11415" s="236"/>
    </row>
    <row r="11416" spans="18:18" x14ac:dyDescent="0.2">
      <c r="R11416" s="237"/>
    </row>
    <row r="11417" spans="18:18" x14ac:dyDescent="0.2">
      <c r="R11417" s="237"/>
    </row>
    <row r="11422" spans="18:18" x14ac:dyDescent="0.2">
      <c r="R11422" s="97"/>
    </row>
    <row r="11423" spans="18:18" x14ac:dyDescent="0.2">
      <c r="R11423" s="234"/>
    </row>
    <row r="11424" spans="18:18" x14ac:dyDescent="0.2">
      <c r="R11424" s="262"/>
    </row>
    <row r="11425" spans="18:18" x14ac:dyDescent="0.2">
      <c r="R11425" s="234"/>
    </row>
    <row r="11426" spans="18:18" x14ac:dyDescent="0.2">
      <c r="R11426" s="234"/>
    </row>
    <row r="11427" spans="18:18" x14ac:dyDescent="0.2">
      <c r="R11427" s="94"/>
    </row>
    <row r="11442" spans="18:18" x14ac:dyDescent="0.2">
      <c r="R11442" s="235"/>
    </row>
    <row r="11443" spans="18:18" x14ac:dyDescent="0.2">
      <c r="R11443" s="234"/>
    </row>
    <row r="11444" spans="18:18" x14ac:dyDescent="0.2">
      <c r="R11444" s="236"/>
    </row>
    <row r="11445" spans="18:18" x14ac:dyDescent="0.2">
      <c r="R11445" s="236"/>
    </row>
    <row r="11446" spans="18:18" x14ac:dyDescent="0.2">
      <c r="R11446" s="234"/>
    </row>
    <row r="11447" spans="18:18" x14ac:dyDescent="0.2">
      <c r="R11447" s="236"/>
    </row>
    <row r="11448" spans="18:18" x14ac:dyDescent="0.2">
      <c r="R11448" s="236"/>
    </row>
    <row r="11449" spans="18:18" x14ac:dyDescent="0.2">
      <c r="R11449" s="237"/>
    </row>
    <row r="11450" spans="18:18" x14ac:dyDescent="0.2">
      <c r="R11450" s="237"/>
    </row>
    <row r="11455" spans="18:18" x14ac:dyDescent="0.2">
      <c r="R11455" s="97"/>
    </row>
    <row r="11456" spans="18:18" x14ac:dyDescent="0.2">
      <c r="R11456" s="234"/>
    </row>
    <row r="11457" spans="18:18" x14ac:dyDescent="0.2">
      <c r="R11457" s="262"/>
    </row>
    <row r="11458" spans="18:18" x14ac:dyDescent="0.2">
      <c r="R11458" s="234"/>
    </row>
    <row r="11459" spans="18:18" x14ac:dyDescent="0.2">
      <c r="R11459" s="234"/>
    </row>
    <row r="11460" spans="18:18" x14ac:dyDescent="0.2">
      <c r="R11460" s="94"/>
    </row>
    <row r="11475" spans="18:18" x14ac:dyDescent="0.2">
      <c r="R11475" s="235"/>
    </row>
    <row r="11476" spans="18:18" x14ac:dyDescent="0.2">
      <c r="R11476" s="234"/>
    </row>
    <row r="11477" spans="18:18" x14ac:dyDescent="0.2">
      <c r="R11477" s="236"/>
    </row>
    <row r="11478" spans="18:18" x14ac:dyDescent="0.2">
      <c r="R11478" s="236"/>
    </row>
    <row r="11479" spans="18:18" x14ac:dyDescent="0.2">
      <c r="R11479" s="234"/>
    </row>
    <row r="11480" spans="18:18" x14ac:dyDescent="0.2">
      <c r="R11480" s="236"/>
    </row>
    <row r="11481" spans="18:18" x14ac:dyDescent="0.2">
      <c r="R11481" s="236"/>
    </row>
    <row r="11482" spans="18:18" x14ac:dyDescent="0.2">
      <c r="R11482" s="237"/>
    </row>
    <row r="11483" spans="18:18" x14ac:dyDescent="0.2">
      <c r="R11483" s="237"/>
    </row>
    <row r="11488" spans="18:18" x14ac:dyDescent="0.2">
      <c r="R11488" s="97"/>
    </row>
    <row r="11489" spans="18:18" x14ac:dyDescent="0.2">
      <c r="R11489" s="234"/>
    </row>
    <row r="11490" spans="18:18" x14ac:dyDescent="0.2">
      <c r="R11490" s="262"/>
    </row>
    <row r="11491" spans="18:18" x14ac:dyDescent="0.2">
      <c r="R11491" s="234"/>
    </row>
    <row r="11492" spans="18:18" x14ac:dyDescent="0.2">
      <c r="R11492" s="234"/>
    </row>
    <row r="11493" spans="18:18" x14ac:dyDescent="0.2">
      <c r="R11493" s="94"/>
    </row>
    <row r="11508" spans="18:18" x14ac:dyDescent="0.2">
      <c r="R11508" s="235"/>
    </row>
    <row r="11509" spans="18:18" x14ac:dyDescent="0.2">
      <c r="R11509" s="234"/>
    </row>
    <row r="11510" spans="18:18" x14ac:dyDescent="0.2">
      <c r="R11510" s="236"/>
    </row>
    <row r="11511" spans="18:18" x14ac:dyDescent="0.2">
      <c r="R11511" s="236"/>
    </row>
    <row r="11512" spans="18:18" x14ac:dyDescent="0.2">
      <c r="R11512" s="234"/>
    </row>
    <row r="11513" spans="18:18" x14ac:dyDescent="0.2">
      <c r="R11513" s="236"/>
    </row>
    <row r="11514" spans="18:18" x14ac:dyDescent="0.2">
      <c r="R11514" s="236"/>
    </row>
    <row r="11515" spans="18:18" x14ac:dyDescent="0.2">
      <c r="R11515" s="237"/>
    </row>
    <row r="11516" spans="18:18" x14ac:dyDescent="0.2">
      <c r="R11516" s="237"/>
    </row>
    <row r="11521" spans="18:18" x14ac:dyDescent="0.2">
      <c r="R11521" s="97"/>
    </row>
    <row r="11522" spans="18:18" x14ac:dyDescent="0.2">
      <c r="R11522" s="234"/>
    </row>
    <row r="11523" spans="18:18" x14ac:dyDescent="0.2">
      <c r="R11523" s="262"/>
    </row>
    <row r="11524" spans="18:18" x14ac:dyDescent="0.2">
      <c r="R11524" s="234"/>
    </row>
    <row r="11525" spans="18:18" x14ac:dyDescent="0.2">
      <c r="R11525" s="234"/>
    </row>
    <row r="11526" spans="18:18" x14ac:dyDescent="0.2">
      <c r="R11526" s="94"/>
    </row>
    <row r="11541" spans="18:18" x14ac:dyDescent="0.2">
      <c r="R11541" s="235"/>
    </row>
    <row r="11542" spans="18:18" x14ac:dyDescent="0.2">
      <c r="R11542" s="234"/>
    </row>
    <row r="11543" spans="18:18" x14ac:dyDescent="0.2">
      <c r="R11543" s="236"/>
    </row>
    <row r="11544" spans="18:18" x14ac:dyDescent="0.2">
      <c r="R11544" s="236"/>
    </row>
    <row r="11545" spans="18:18" x14ac:dyDescent="0.2">
      <c r="R11545" s="234"/>
    </row>
    <row r="11546" spans="18:18" x14ac:dyDescent="0.2">
      <c r="R11546" s="236"/>
    </row>
    <row r="11547" spans="18:18" x14ac:dyDescent="0.2">
      <c r="R11547" s="236"/>
    </row>
    <row r="11548" spans="18:18" x14ac:dyDescent="0.2">
      <c r="R11548" s="237"/>
    </row>
    <row r="11549" spans="18:18" x14ac:dyDescent="0.2">
      <c r="R11549" s="237"/>
    </row>
    <row r="11554" spans="18:18" x14ac:dyDescent="0.2">
      <c r="R11554" s="97"/>
    </row>
    <row r="11555" spans="18:18" x14ac:dyDescent="0.2">
      <c r="R11555" s="234"/>
    </row>
    <row r="11556" spans="18:18" x14ac:dyDescent="0.2">
      <c r="R11556" s="262"/>
    </row>
    <row r="11557" spans="18:18" x14ac:dyDescent="0.2">
      <c r="R11557" s="234"/>
    </row>
    <row r="11558" spans="18:18" x14ac:dyDescent="0.2">
      <c r="R11558" s="234"/>
    </row>
    <row r="11559" spans="18:18" x14ac:dyDescent="0.2">
      <c r="R11559" s="94"/>
    </row>
    <row r="11574" spans="18:18" x14ac:dyDescent="0.2">
      <c r="R11574" s="235"/>
    </row>
    <row r="11575" spans="18:18" x14ac:dyDescent="0.2">
      <c r="R11575" s="234"/>
    </row>
    <row r="11576" spans="18:18" x14ac:dyDescent="0.2">
      <c r="R11576" s="236"/>
    </row>
    <row r="11577" spans="18:18" x14ac:dyDescent="0.2">
      <c r="R11577" s="236"/>
    </row>
    <row r="11578" spans="18:18" x14ac:dyDescent="0.2">
      <c r="R11578" s="234"/>
    </row>
    <row r="11579" spans="18:18" x14ac:dyDescent="0.2">
      <c r="R11579" s="236"/>
    </row>
    <row r="11580" spans="18:18" x14ac:dyDescent="0.2">
      <c r="R11580" s="236"/>
    </row>
    <row r="11581" spans="18:18" x14ac:dyDescent="0.2">
      <c r="R11581" s="237"/>
    </row>
    <row r="11582" spans="18:18" x14ac:dyDescent="0.2">
      <c r="R11582" s="237"/>
    </row>
    <row r="11587" spans="18:18" x14ac:dyDescent="0.2">
      <c r="R11587" s="97"/>
    </row>
    <row r="11588" spans="18:18" x14ac:dyDescent="0.2">
      <c r="R11588" s="234"/>
    </row>
    <row r="11589" spans="18:18" x14ac:dyDescent="0.2">
      <c r="R11589" s="262"/>
    </row>
    <row r="11590" spans="18:18" x14ac:dyDescent="0.2">
      <c r="R11590" s="234"/>
    </row>
    <row r="11591" spans="18:18" x14ac:dyDescent="0.2">
      <c r="R11591" s="234"/>
    </row>
    <row r="11592" spans="18:18" x14ac:dyDescent="0.2">
      <c r="R11592" s="94"/>
    </row>
    <row r="11607" spans="18:18" x14ac:dyDescent="0.2">
      <c r="R11607" s="235"/>
    </row>
    <row r="11608" spans="18:18" x14ac:dyDescent="0.2">
      <c r="R11608" s="234"/>
    </row>
    <row r="11609" spans="18:18" x14ac:dyDescent="0.2">
      <c r="R11609" s="236"/>
    </row>
    <row r="11610" spans="18:18" x14ac:dyDescent="0.2">
      <c r="R11610" s="236"/>
    </row>
    <row r="11611" spans="18:18" x14ac:dyDescent="0.2">
      <c r="R11611" s="234"/>
    </row>
    <row r="11612" spans="18:18" x14ac:dyDescent="0.2">
      <c r="R11612" s="236"/>
    </row>
    <row r="11613" spans="18:18" x14ac:dyDescent="0.2">
      <c r="R11613" s="236"/>
    </row>
    <row r="11614" spans="18:18" x14ac:dyDescent="0.2">
      <c r="R11614" s="237"/>
    </row>
    <row r="11615" spans="18:18" x14ac:dyDescent="0.2">
      <c r="R11615" s="237"/>
    </row>
    <row r="11620" spans="18:18" x14ac:dyDescent="0.2">
      <c r="R11620" s="97"/>
    </row>
    <row r="11621" spans="18:18" x14ac:dyDescent="0.2">
      <c r="R11621" s="234"/>
    </row>
    <row r="11622" spans="18:18" x14ac:dyDescent="0.2">
      <c r="R11622" s="262"/>
    </row>
    <row r="11623" spans="18:18" x14ac:dyDescent="0.2">
      <c r="R11623" s="234"/>
    </row>
    <row r="11624" spans="18:18" x14ac:dyDescent="0.2">
      <c r="R11624" s="234"/>
    </row>
    <row r="11625" spans="18:18" x14ac:dyDescent="0.2">
      <c r="R11625" s="94"/>
    </row>
    <row r="11640" spans="18:18" x14ac:dyDescent="0.2">
      <c r="R11640" s="235"/>
    </row>
    <row r="11641" spans="18:18" x14ac:dyDescent="0.2">
      <c r="R11641" s="234"/>
    </row>
    <row r="11642" spans="18:18" x14ac:dyDescent="0.2">
      <c r="R11642" s="236"/>
    </row>
    <row r="11643" spans="18:18" x14ac:dyDescent="0.2">
      <c r="R11643" s="236"/>
    </row>
    <row r="11644" spans="18:18" x14ac:dyDescent="0.2">
      <c r="R11644" s="234"/>
    </row>
    <row r="11645" spans="18:18" x14ac:dyDescent="0.2">
      <c r="R11645" s="236"/>
    </row>
    <row r="11646" spans="18:18" x14ac:dyDescent="0.2">
      <c r="R11646" s="236"/>
    </row>
    <row r="11647" spans="18:18" x14ac:dyDescent="0.2">
      <c r="R11647" s="237"/>
    </row>
    <row r="11648" spans="18:18" x14ac:dyDescent="0.2">
      <c r="R11648" s="237"/>
    </row>
    <row r="11653" spans="18:18" x14ac:dyDescent="0.2">
      <c r="R11653" s="97"/>
    </row>
    <row r="11654" spans="18:18" x14ac:dyDescent="0.2">
      <c r="R11654" s="234"/>
    </row>
    <row r="11655" spans="18:18" x14ac:dyDescent="0.2">
      <c r="R11655" s="262"/>
    </row>
    <row r="11656" spans="18:18" x14ac:dyDescent="0.2">
      <c r="R11656" s="234"/>
    </row>
    <row r="11657" spans="18:18" x14ac:dyDescent="0.2">
      <c r="R11657" s="234"/>
    </row>
    <row r="11658" spans="18:18" x14ac:dyDescent="0.2">
      <c r="R11658" s="94"/>
    </row>
    <row r="11673" spans="18:18" x14ac:dyDescent="0.2">
      <c r="R11673" s="235"/>
    </row>
    <row r="11674" spans="18:18" x14ac:dyDescent="0.2">
      <c r="R11674" s="234"/>
    </row>
    <row r="11675" spans="18:18" x14ac:dyDescent="0.2">
      <c r="R11675" s="236"/>
    </row>
    <row r="11676" spans="18:18" x14ac:dyDescent="0.2">
      <c r="R11676" s="236"/>
    </row>
    <row r="11677" spans="18:18" x14ac:dyDescent="0.2">
      <c r="R11677" s="234"/>
    </row>
    <row r="11678" spans="18:18" x14ac:dyDescent="0.2">
      <c r="R11678" s="236"/>
    </row>
    <row r="11679" spans="18:18" x14ac:dyDescent="0.2">
      <c r="R11679" s="236"/>
    </row>
    <row r="11680" spans="18:18" x14ac:dyDescent="0.2">
      <c r="R11680" s="237"/>
    </row>
    <row r="11681" spans="18:18" x14ac:dyDescent="0.2">
      <c r="R11681" s="237"/>
    </row>
    <row r="11686" spans="18:18" x14ac:dyDescent="0.2">
      <c r="R11686" s="97"/>
    </row>
    <row r="11687" spans="18:18" x14ac:dyDescent="0.2">
      <c r="R11687" s="234"/>
    </row>
    <row r="11688" spans="18:18" x14ac:dyDescent="0.2">
      <c r="R11688" s="262"/>
    </row>
    <row r="11689" spans="18:18" x14ac:dyDescent="0.2">
      <c r="R11689" s="234"/>
    </row>
    <row r="11690" spans="18:18" x14ac:dyDescent="0.2">
      <c r="R11690" s="234"/>
    </row>
    <row r="11691" spans="18:18" x14ac:dyDescent="0.2">
      <c r="R11691" s="94"/>
    </row>
    <row r="11706" spans="18:18" x14ac:dyDescent="0.2">
      <c r="R11706" s="235"/>
    </row>
    <row r="11707" spans="18:18" x14ac:dyDescent="0.2">
      <c r="R11707" s="234"/>
    </row>
    <row r="11708" spans="18:18" x14ac:dyDescent="0.2">
      <c r="R11708" s="236"/>
    </row>
    <row r="11709" spans="18:18" x14ac:dyDescent="0.2">
      <c r="R11709" s="236"/>
    </row>
    <row r="11710" spans="18:18" x14ac:dyDescent="0.2">
      <c r="R11710" s="234"/>
    </row>
    <row r="11711" spans="18:18" x14ac:dyDescent="0.2">
      <c r="R11711" s="236"/>
    </row>
    <row r="11712" spans="18:18" x14ac:dyDescent="0.2">
      <c r="R11712" s="236"/>
    </row>
    <row r="11713" spans="18:18" x14ac:dyDescent="0.2">
      <c r="R11713" s="237"/>
    </row>
    <row r="11714" spans="18:18" x14ac:dyDescent="0.2">
      <c r="R11714" s="237"/>
    </row>
    <row r="11719" spans="18:18" x14ac:dyDescent="0.2">
      <c r="R11719" s="97"/>
    </row>
    <row r="11720" spans="18:18" x14ac:dyDescent="0.2">
      <c r="R11720" s="234"/>
    </row>
    <row r="11721" spans="18:18" x14ac:dyDescent="0.2">
      <c r="R11721" s="262"/>
    </row>
    <row r="11722" spans="18:18" x14ac:dyDescent="0.2">
      <c r="R11722" s="234"/>
    </row>
    <row r="11723" spans="18:18" x14ac:dyDescent="0.2">
      <c r="R11723" s="234"/>
    </row>
    <row r="11724" spans="18:18" x14ac:dyDescent="0.2">
      <c r="R11724" s="94"/>
    </row>
    <row r="11739" spans="18:18" x14ac:dyDescent="0.2">
      <c r="R11739" s="235"/>
    </row>
    <row r="11740" spans="18:18" x14ac:dyDescent="0.2">
      <c r="R11740" s="234"/>
    </row>
    <row r="11741" spans="18:18" x14ac:dyDescent="0.2">
      <c r="R11741" s="236"/>
    </row>
    <row r="11742" spans="18:18" x14ac:dyDescent="0.2">
      <c r="R11742" s="236"/>
    </row>
    <row r="11743" spans="18:18" x14ac:dyDescent="0.2">
      <c r="R11743" s="234"/>
    </row>
    <row r="11744" spans="18:18" x14ac:dyDescent="0.2">
      <c r="R11744" s="236"/>
    </row>
    <row r="11745" spans="18:18" x14ac:dyDescent="0.2">
      <c r="R11745" s="236"/>
    </row>
    <row r="11746" spans="18:18" x14ac:dyDescent="0.2">
      <c r="R11746" s="237"/>
    </row>
    <row r="11747" spans="18:18" x14ac:dyDescent="0.2">
      <c r="R11747" s="237"/>
    </row>
    <row r="11752" spans="18:18" x14ac:dyDescent="0.2">
      <c r="R11752" s="97"/>
    </row>
    <row r="11753" spans="18:18" x14ac:dyDescent="0.2">
      <c r="R11753" s="234"/>
    </row>
    <row r="11754" spans="18:18" x14ac:dyDescent="0.2">
      <c r="R11754" s="262"/>
    </row>
    <row r="11755" spans="18:18" x14ac:dyDescent="0.2">
      <c r="R11755" s="234"/>
    </row>
    <row r="11756" spans="18:18" x14ac:dyDescent="0.2">
      <c r="R11756" s="234"/>
    </row>
    <row r="11757" spans="18:18" x14ac:dyDescent="0.2">
      <c r="R11757" s="94"/>
    </row>
    <row r="11772" spans="18:18" x14ac:dyDescent="0.2">
      <c r="R11772" s="235"/>
    </row>
    <row r="11773" spans="18:18" x14ac:dyDescent="0.2">
      <c r="R11773" s="234"/>
    </row>
    <row r="11774" spans="18:18" x14ac:dyDescent="0.2">
      <c r="R11774" s="236"/>
    </row>
    <row r="11775" spans="18:18" x14ac:dyDescent="0.2">
      <c r="R11775" s="236"/>
    </row>
    <row r="11776" spans="18:18" x14ac:dyDescent="0.2">
      <c r="R11776" s="234"/>
    </row>
    <row r="11777" spans="18:18" x14ac:dyDescent="0.2">
      <c r="R11777" s="236"/>
    </row>
    <row r="11778" spans="18:18" x14ac:dyDescent="0.2">
      <c r="R11778" s="236"/>
    </row>
    <row r="11779" spans="18:18" x14ac:dyDescent="0.2">
      <c r="R11779" s="237"/>
    </row>
    <row r="11780" spans="18:18" x14ac:dyDescent="0.2">
      <c r="R11780" s="237"/>
    </row>
    <row r="11785" spans="18:18" x14ac:dyDescent="0.2">
      <c r="R11785" s="97"/>
    </row>
    <row r="11786" spans="18:18" x14ac:dyDescent="0.2">
      <c r="R11786" s="234"/>
    </row>
    <row r="11787" spans="18:18" x14ac:dyDescent="0.2">
      <c r="R11787" s="262"/>
    </row>
    <row r="11788" spans="18:18" x14ac:dyDescent="0.2">
      <c r="R11788" s="234"/>
    </row>
    <row r="11789" spans="18:18" x14ac:dyDescent="0.2">
      <c r="R11789" s="234"/>
    </row>
    <row r="11790" spans="18:18" x14ac:dyDescent="0.2">
      <c r="R11790" s="94"/>
    </row>
    <row r="11805" spans="18:18" x14ac:dyDescent="0.2">
      <c r="R11805" s="235"/>
    </row>
    <row r="11806" spans="18:18" x14ac:dyDescent="0.2">
      <c r="R11806" s="234"/>
    </row>
    <row r="11807" spans="18:18" x14ac:dyDescent="0.2">
      <c r="R11807" s="236"/>
    </row>
    <row r="11808" spans="18:18" x14ac:dyDescent="0.2">
      <c r="R11808" s="236"/>
    </row>
    <row r="11809" spans="18:18" x14ac:dyDescent="0.2">
      <c r="R11809" s="234"/>
    </row>
    <row r="11810" spans="18:18" x14ac:dyDescent="0.2">
      <c r="R11810" s="236"/>
    </row>
    <row r="11811" spans="18:18" x14ac:dyDescent="0.2">
      <c r="R11811" s="236"/>
    </row>
    <row r="11812" spans="18:18" x14ac:dyDescent="0.2">
      <c r="R11812" s="237"/>
    </row>
    <row r="11813" spans="18:18" x14ac:dyDescent="0.2">
      <c r="R11813" s="237"/>
    </row>
    <row r="11818" spans="18:18" x14ac:dyDescent="0.2">
      <c r="R11818" s="97"/>
    </row>
    <row r="11819" spans="18:18" x14ac:dyDescent="0.2">
      <c r="R11819" s="234"/>
    </row>
    <row r="11820" spans="18:18" x14ac:dyDescent="0.2">
      <c r="R11820" s="262"/>
    </row>
    <row r="11821" spans="18:18" x14ac:dyDescent="0.2">
      <c r="R11821" s="234"/>
    </row>
    <row r="11822" spans="18:18" x14ac:dyDescent="0.2">
      <c r="R11822" s="234"/>
    </row>
    <row r="11823" spans="18:18" x14ac:dyDescent="0.2">
      <c r="R11823" s="94"/>
    </row>
    <row r="11838" spans="18:18" x14ac:dyDescent="0.2">
      <c r="R11838" s="235"/>
    </row>
    <row r="11839" spans="18:18" x14ac:dyDescent="0.2">
      <c r="R11839" s="234"/>
    </row>
    <row r="11840" spans="18:18" x14ac:dyDescent="0.2">
      <c r="R11840" s="236"/>
    </row>
    <row r="11841" spans="18:18" x14ac:dyDescent="0.2">
      <c r="R11841" s="236"/>
    </row>
    <row r="11842" spans="18:18" x14ac:dyDescent="0.2">
      <c r="R11842" s="234"/>
    </row>
    <row r="11843" spans="18:18" x14ac:dyDescent="0.2">
      <c r="R11843" s="236"/>
    </row>
    <row r="11844" spans="18:18" x14ac:dyDescent="0.2">
      <c r="R11844" s="236"/>
    </row>
    <row r="11845" spans="18:18" x14ac:dyDescent="0.2">
      <c r="R11845" s="237"/>
    </row>
    <row r="11846" spans="18:18" x14ac:dyDescent="0.2">
      <c r="R11846" s="237"/>
    </row>
    <row r="11851" spans="18:18" x14ac:dyDescent="0.2">
      <c r="R11851" s="97"/>
    </row>
    <row r="11852" spans="18:18" x14ac:dyDescent="0.2">
      <c r="R11852" s="234"/>
    </row>
    <row r="11853" spans="18:18" x14ac:dyDescent="0.2">
      <c r="R11853" s="262"/>
    </row>
    <row r="11854" spans="18:18" x14ac:dyDescent="0.2">
      <c r="R11854" s="234"/>
    </row>
    <row r="11855" spans="18:18" x14ac:dyDescent="0.2">
      <c r="R11855" s="234"/>
    </row>
    <row r="11856" spans="18:18" x14ac:dyDescent="0.2">
      <c r="R11856" s="94"/>
    </row>
    <row r="11871" spans="18:18" x14ac:dyDescent="0.2">
      <c r="R11871" s="235"/>
    </row>
    <row r="11872" spans="18:18" x14ac:dyDescent="0.2">
      <c r="R11872" s="234"/>
    </row>
    <row r="11873" spans="18:18" x14ac:dyDescent="0.2">
      <c r="R11873" s="236"/>
    </row>
    <row r="11874" spans="18:18" x14ac:dyDescent="0.2">
      <c r="R11874" s="236"/>
    </row>
    <row r="11875" spans="18:18" x14ac:dyDescent="0.2">
      <c r="R11875" s="234"/>
    </row>
    <row r="11876" spans="18:18" x14ac:dyDescent="0.2">
      <c r="R11876" s="236"/>
    </row>
    <row r="11877" spans="18:18" x14ac:dyDescent="0.2">
      <c r="R11877" s="236"/>
    </row>
    <row r="11878" spans="18:18" x14ac:dyDescent="0.2">
      <c r="R11878" s="237"/>
    </row>
    <row r="11879" spans="18:18" x14ac:dyDescent="0.2">
      <c r="R11879" s="237"/>
    </row>
    <row r="11884" spans="18:18" x14ac:dyDescent="0.2">
      <c r="R11884" s="97"/>
    </row>
    <row r="11885" spans="18:18" x14ac:dyDescent="0.2">
      <c r="R11885" s="234"/>
    </row>
    <row r="11886" spans="18:18" x14ac:dyDescent="0.2">
      <c r="R11886" s="262"/>
    </row>
    <row r="11887" spans="18:18" x14ac:dyDescent="0.2">
      <c r="R11887" s="234"/>
    </row>
    <row r="11888" spans="18:18" x14ac:dyDescent="0.2">
      <c r="R11888" s="234"/>
    </row>
    <row r="11889" spans="18:18" x14ac:dyDescent="0.2">
      <c r="R11889" s="94"/>
    </row>
    <row r="11904" spans="18:18" x14ac:dyDescent="0.2">
      <c r="R11904" s="235"/>
    </row>
    <row r="11905" spans="18:18" x14ac:dyDescent="0.2">
      <c r="R11905" s="234"/>
    </row>
    <row r="11906" spans="18:18" x14ac:dyDescent="0.2">
      <c r="R11906" s="236"/>
    </row>
    <row r="11907" spans="18:18" x14ac:dyDescent="0.2">
      <c r="R11907" s="236"/>
    </row>
    <row r="11908" spans="18:18" x14ac:dyDescent="0.2">
      <c r="R11908" s="234"/>
    </row>
    <row r="11909" spans="18:18" x14ac:dyDescent="0.2">
      <c r="R11909" s="236"/>
    </row>
    <row r="11910" spans="18:18" x14ac:dyDescent="0.2">
      <c r="R11910" s="236"/>
    </row>
    <row r="11911" spans="18:18" x14ac:dyDescent="0.2">
      <c r="R11911" s="237"/>
    </row>
    <row r="11912" spans="18:18" x14ac:dyDescent="0.2">
      <c r="R11912" s="237"/>
    </row>
    <row r="11917" spans="18:18" x14ac:dyDescent="0.2">
      <c r="R11917" s="97"/>
    </row>
    <row r="11918" spans="18:18" x14ac:dyDescent="0.2">
      <c r="R11918" s="234"/>
    </row>
    <row r="11919" spans="18:18" x14ac:dyDescent="0.2">
      <c r="R11919" s="262"/>
    </row>
    <row r="11920" spans="18:18" x14ac:dyDescent="0.2">
      <c r="R11920" s="234"/>
    </row>
    <row r="11921" spans="18:18" x14ac:dyDescent="0.2">
      <c r="R11921" s="234"/>
    </row>
    <row r="11922" spans="18:18" x14ac:dyDescent="0.2">
      <c r="R11922" s="94"/>
    </row>
    <row r="11937" spans="18:18" x14ac:dyDescent="0.2">
      <c r="R11937" s="235"/>
    </row>
    <row r="11938" spans="18:18" x14ac:dyDescent="0.2">
      <c r="R11938" s="234"/>
    </row>
    <row r="11939" spans="18:18" x14ac:dyDescent="0.2">
      <c r="R11939" s="236"/>
    </row>
    <row r="11940" spans="18:18" x14ac:dyDescent="0.2">
      <c r="R11940" s="236"/>
    </row>
    <row r="11941" spans="18:18" x14ac:dyDescent="0.2">
      <c r="R11941" s="234"/>
    </row>
    <row r="11942" spans="18:18" x14ac:dyDescent="0.2">
      <c r="R11942" s="236"/>
    </row>
    <row r="11943" spans="18:18" x14ac:dyDescent="0.2">
      <c r="R11943" s="236"/>
    </row>
    <row r="11944" spans="18:18" x14ac:dyDescent="0.2">
      <c r="R11944" s="237"/>
    </row>
    <row r="11945" spans="18:18" x14ac:dyDescent="0.2">
      <c r="R11945" s="237"/>
    </row>
    <row r="11950" spans="18:18" x14ac:dyDescent="0.2">
      <c r="R11950" s="97"/>
    </row>
    <row r="11951" spans="18:18" x14ac:dyDescent="0.2">
      <c r="R11951" s="234"/>
    </row>
    <row r="11952" spans="18:18" x14ac:dyDescent="0.2">
      <c r="R11952" s="262"/>
    </row>
    <row r="11953" spans="18:18" x14ac:dyDescent="0.2">
      <c r="R11953" s="234"/>
    </row>
    <row r="11954" spans="18:18" x14ac:dyDescent="0.2">
      <c r="R11954" s="234"/>
    </row>
    <row r="11955" spans="18:18" x14ac:dyDescent="0.2">
      <c r="R11955" s="94"/>
    </row>
    <row r="11970" spans="18:18" x14ac:dyDescent="0.2">
      <c r="R11970" s="235"/>
    </row>
    <row r="11971" spans="18:18" x14ac:dyDescent="0.2">
      <c r="R11971" s="234"/>
    </row>
    <row r="11972" spans="18:18" x14ac:dyDescent="0.2">
      <c r="R11972" s="236"/>
    </row>
    <row r="11973" spans="18:18" x14ac:dyDescent="0.2">
      <c r="R11973" s="236"/>
    </row>
    <row r="11974" spans="18:18" x14ac:dyDescent="0.2">
      <c r="R11974" s="234"/>
    </row>
    <row r="11975" spans="18:18" x14ac:dyDescent="0.2">
      <c r="R11975" s="236"/>
    </row>
    <row r="11976" spans="18:18" x14ac:dyDescent="0.2">
      <c r="R11976" s="236"/>
    </row>
    <row r="11977" spans="18:18" x14ac:dyDescent="0.2">
      <c r="R11977" s="237"/>
    </row>
    <row r="11978" spans="18:18" x14ac:dyDescent="0.2">
      <c r="R11978" s="237"/>
    </row>
    <row r="11983" spans="18:18" x14ac:dyDescent="0.2">
      <c r="R11983" s="97"/>
    </row>
    <row r="11984" spans="18:18" x14ac:dyDescent="0.2">
      <c r="R11984" s="234"/>
    </row>
    <row r="11985" spans="18:18" x14ac:dyDescent="0.2">
      <c r="R11985" s="262"/>
    </row>
    <row r="11986" spans="18:18" x14ac:dyDescent="0.2">
      <c r="R11986" s="234"/>
    </row>
    <row r="11987" spans="18:18" x14ac:dyDescent="0.2">
      <c r="R11987" s="234"/>
    </row>
    <row r="11988" spans="18:18" x14ac:dyDescent="0.2">
      <c r="R11988" s="94"/>
    </row>
    <row r="12003" spans="18:18" x14ac:dyDescent="0.2">
      <c r="R12003" s="235"/>
    </row>
    <row r="12004" spans="18:18" x14ac:dyDescent="0.2">
      <c r="R12004" s="234"/>
    </row>
    <row r="12005" spans="18:18" x14ac:dyDescent="0.2">
      <c r="R12005" s="236"/>
    </row>
    <row r="12006" spans="18:18" x14ac:dyDescent="0.2">
      <c r="R12006" s="236"/>
    </row>
    <row r="12007" spans="18:18" x14ac:dyDescent="0.2">
      <c r="R12007" s="234"/>
    </row>
    <row r="12008" spans="18:18" x14ac:dyDescent="0.2">
      <c r="R12008" s="236"/>
    </row>
    <row r="12009" spans="18:18" x14ac:dyDescent="0.2">
      <c r="R12009" s="236"/>
    </row>
    <row r="12010" spans="18:18" x14ac:dyDescent="0.2">
      <c r="R12010" s="237"/>
    </row>
    <row r="12011" spans="18:18" x14ac:dyDescent="0.2">
      <c r="R12011" s="237"/>
    </row>
    <row r="12016" spans="18:18" x14ac:dyDescent="0.2">
      <c r="R12016" s="97"/>
    </row>
    <row r="12017" spans="18:18" x14ac:dyDescent="0.2">
      <c r="R12017" s="234"/>
    </row>
    <row r="12018" spans="18:18" x14ac:dyDescent="0.2">
      <c r="R12018" s="262"/>
    </row>
    <row r="12019" spans="18:18" x14ac:dyDescent="0.2">
      <c r="R12019" s="234"/>
    </row>
    <row r="12020" spans="18:18" x14ac:dyDescent="0.2">
      <c r="R12020" s="234"/>
    </row>
    <row r="12021" spans="18:18" x14ac:dyDescent="0.2">
      <c r="R12021" s="94"/>
    </row>
    <row r="12036" spans="18:18" x14ac:dyDescent="0.2">
      <c r="R12036" s="235"/>
    </row>
    <row r="12037" spans="18:18" x14ac:dyDescent="0.2">
      <c r="R12037" s="234"/>
    </row>
    <row r="12038" spans="18:18" x14ac:dyDescent="0.2">
      <c r="R12038" s="236"/>
    </row>
    <row r="12039" spans="18:18" x14ac:dyDescent="0.2">
      <c r="R12039" s="236"/>
    </row>
    <row r="12040" spans="18:18" x14ac:dyDescent="0.2">
      <c r="R12040" s="234"/>
    </row>
    <row r="12041" spans="18:18" x14ac:dyDescent="0.2">
      <c r="R12041" s="236"/>
    </row>
    <row r="12042" spans="18:18" x14ac:dyDescent="0.2">
      <c r="R12042" s="236"/>
    </row>
    <row r="12043" spans="18:18" x14ac:dyDescent="0.2">
      <c r="R12043" s="237"/>
    </row>
    <row r="12044" spans="18:18" x14ac:dyDescent="0.2">
      <c r="R12044" s="237"/>
    </row>
    <row r="12049" spans="18:18" x14ac:dyDescent="0.2">
      <c r="R12049" s="97"/>
    </row>
    <row r="12050" spans="18:18" x14ac:dyDescent="0.2">
      <c r="R12050" s="234"/>
    </row>
    <row r="12051" spans="18:18" x14ac:dyDescent="0.2">
      <c r="R12051" s="262"/>
    </row>
    <row r="12052" spans="18:18" x14ac:dyDescent="0.2">
      <c r="R12052" s="234"/>
    </row>
    <row r="12053" spans="18:18" x14ac:dyDescent="0.2">
      <c r="R12053" s="234"/>
    </row>
    <row r="12054" spans="18:18" x14ac:dyDescent="0.2">
      <c r="R12054" s="94"/>
    </row>
    <row r="12069" spans="18:18" x14ac:dyDescent="0.2">
      <c r="R12069" s="235"/>
    </row>
    <row r="12070" spans="18:18" x14ac:dyDescent="0.2">
      <c r="R12070" s="234"/>
    </row>
    <row r="12071" spans="18:18" x14ac:dyDescent="0.2">
      <c r="R12071" s="236"/>
    </row>
    <row r="12072" spans="18:18" x14ac:dyDescent="0.2">
      <c r="R12072" s="236"/>
    </row>
    <row r="12073" spans="18:18" x14ac:dyDescent="0.2">
      <c r="R12073" s="234"/>
    </row>
    <row r="12074" spans="18:18" x14ac:dyDescent="0.2">
      <c r="R12074" s="236"/>
    </row>
    <row r="12075" spans="18:18" x14ac:dyDescent="0.2">
      <c r="R12075" s="236"/>
    </row>
    <row r="12076" spans="18:18" x14ac:dyDescent="0.2">
      <c r="R12076" s="237"/>
    </row>
    <row r="12077" spans="18:18" x14ac:dyDescent="0.2">
      <c r="R12077" s="237"/>
    </row>
    <row r="12082" spans="18:18" x14ac:dyDescent="0.2">
      <c r="R12082" s="97"/>
    </row>
    <row r="12083" spans="18:18" x14ac:dyDescent="0.2">
      <c r="R12083" s="234"/>
    </row>
    <row r="12084" spans="18:18" x14ac:dyDescent="0.2">
      <c r="R12084" s="262"/>
    </row>
    <row r="12085" spans="18:18" x14ac:dyDescent="0.2">
      <c r="R12085" s="234"/>
    </row>
    <row r="12086" spans="18:18" x14ac:dyDescent="0.2">
      <c r="R12086" s="234"/>
    </row>
    <row r="12087" spans="18:18" x14ac:dyDescent="0.2">
      <c r="R12087" s="94"/>
    </row>
    <row r="12102" spans="18:18" x14ac:dyDescent="0.2">
      <c r="R12102" s="235"/>
    </row>
    <row r="12103" spans="18:18" x14ac:dyDescent="0.2">
      <c r="R12103" s="234"/>
    </row>
    <row r="12104" spans="18:18" x14ac:dyDescent="0.2">
      <c r="R12104" s="236"/>
    </row>
    <row r="12105" spans="18:18" x14ac:dyDescent="0.2">
      <c r="R12105" s="236"/>
    </row>
    <row r="12106" spans="18:18" x14ac:dyDescent="0.2">
      <c r="R12106" s="234"/>
    </row>
    <row r="12107" spans="18:18" x14ac:dyDescent="0.2">
      <c r="R12107" s="236"/>
    </row>
    <row r="12108" spans="18:18" x14ac:dyDescent="0.2">
      <c r="R12108" s="236"/>
    </row>
    <row r="12109" spans="18:18" x14ac:dyDescent="0.2">
      <c r="R12109" s="237"/>
    </row>
    <row r="12110" spans="18:18" x14ac:dyDescent="0.2">
      <c r="R12110" s="237"/>
    </row>
    <row r="12115" spans="18:18" x14ac:dyDescent="0.2">
      <c r="R12115" s="97"/>
    </row>
    <row r="12116" spans="18:18" x14ac:dyDescent="0.2">
      <c r="R12116" s="234"/>
    </row>
    <row r="12117" spans="18:18" x14ac:dyDescent="0.2">
      <c r="R12117" s="262"/>
    </row>
    <row r="12118" spans="18:18" x14ac:dyDescent="0.2">
      <c r="R12118" s="234"/>
    </row>
    <row r="12119" spans="18:18" x14ac:dyDescent="0.2">
      <c r="R12119" s="234"/>
    </row>
    <row r="12120" spans="18:18" x14ac:dyDescent="0.2">
      <c r="R12120" s="94"/>
    </row>
    <row r="12135" spans="18:18" x14ac:dyDescent="0.2">
      <c r="R12135" s="235"/>
    </row>
    <row r="12136" spans="18:18" x14ac:dyDescent="0.2">
      <c r="R12136" s="234"/>
    </row>
    <row r="12137" spans="18:18" x14ac:dyDescent="0.2">
      <c r="R12137" s="236"/>
    </row>
    <row r="12138" spans="18:18" x14ac:dyDescent="0.2">
      <c r="R12138" s="236"/>
    </row>
    <row r="12139" spans="18:18" x14ac:dyDescent="0.2">
      <c r="R12139" s="234"/>
    </row>
    <row r="12140" spans="18:18" x14ac:dyDescent="0.2">
      <c r="R12140" s="236"/>
    </row>
    <row r="12141" spans="18:18" x14ac:dyDescent="0.2">
      <c r="R12141" s="236"/>
    </row>
    <row r="12142" spans="18:18" x14ac:dyDescent="0.2">
      <c r="R12142" s="237"/>
    </row>
    <row r="12143" spans="18:18" x14ac:dyDescent="0.2">
      <c r="R12143" s="237"/>
    </row>
    <row r="12148" spans="18:18" x14ac:dyDescent="0.2">
      <c r="R12148" s="97"/>
    </row>
    <row r="12149" spans="18:18" x14ac:dyDescent="0.2">
      <c r="R12149" s="234"/>
    </row>
    <row r="12150" spans="18:18" x14ac:dyDescent="0.2">
      <c r="R12150" s="262"/>
    </row>
    <row r="12151" spans="18:18" x14ac:dyDescent="0.2">
      <c r="R12151" s="234"/>
    </row>
    <row r="12152" spans="18:18" x14ac:dyDescent="0.2">
      <c r="R12152" s="234"/>
    </row>
    <row r="12153" spans="18:18" x14ac:dyDescent="0.2">
      <c r="R12153" s="94"/>
    </row>
    <row r="12168" spans="18:18" x14ac:dyDescent="0.2">
      <c r="R12168" s="235"/>
    </row>
    <row r="12169" spans="18:18" x14ac:dyDescent="0.2">
      <c r="R12169" s="234"/>
    </row>
    <row r="12170" spans="18:18" x14ac:dyDescent="0.2">
      <c r="R12170" s="236"/>
    </row>
    <row r="12171" spans="18:18" x14ac:dyDescent="0.2">
      <c r="R12171" s="236"/>
    </row>
    <row r="12172" spans="18:18" x14ac:dyDescent="0.2">
      <c r="R12172" s="234"/>
    </row>
    <row r="12173" spans="18:18" x14ac:dyDescent="0.2">
      <c r="R12173" s="236"/>
    </row>
    <row r="12174" spans="18:18" x14ac:dyDescent="0.2">
      <c r="R12174" s="236"/>
    </row>
    <row r="12175" spans="18:18" x14ac:dyDescent="0.2">
      <c r="R12175" s="237"/>
    </row>
    <row r="12176" spans="18:18" x14ac:dyDescent="0.2">
      <c r="R12176" s="237"/>
    </row>
    <row r="12181" spans="18:18" x14ac:dyDescent="0.2">
      <c r="R12181" s="97"/>
    </row>
    <row r="12182" spans="18:18" x14ac:dyDescent="0.2">
      <c r="R12182" s="234"/>
    </row>
    <row r="12183" spans="18:18" x14ac:dyDescent="0.2">
      <c r="R12183" s="262"/>
    </row>
    <row r="12184" spans="18:18" x14ac:dyDescent="0.2">
      <c r="R12184" s="234"/>
    </row>
    <row r="12185" spans="18:18" x14ac:dyDescent="0.2">
      <c r="R12185" s="234"/>
    </row>
    <row r="12186" spans="18:18" x14ac:dyDescent="0.2">
      <c r="R12186" s="94"/>
    </row>
    <row r="12201" spans="18:18" x14ac:dyDescent="0.2">
      <c r="R12201" s="235"/>
    </row>
    <row r="12202" spans="18:18" x14ac:dyDescent="0.2">
      <c r="R12202" s="234"/>
    </row>
    <row r="12203" spans="18:18" x14ac:dyDescent="0.2">
      <c r="R12203" s="236"/>
    </row>
    <row r="12204" spans="18:18" x14ac:dyDescent="0.2">
      <c r="R12204" s="236"/>
    </row>
    <row r="12205" spans="18:18" x14ac:dyDescent="0.2">
      <c r="R12205" s="234"/>
    </row>
    <row r="12206" spans="18:18" x14ac:dyDescent="0.2">
      <c r="R12206" s="236"/>
    </row>
    <row r="12207" spans="18:18" x14ac:dyDescent="0.2">
      <c r="R12207" s="236"/>
    </row>
    <row r="12208" spans="18:18" x14ac:dyDescent="0.2">
      <c r="R12208" s="237"/>
    </row>
    <row r="12209" spans="18:18" x14ac:dyDescent="0.2">
      <c r="R12209" s="237"/>
    </row>
    <row r="12214" spans="18:18" x14ac:dyDescent="0.2">
      <c r="R12214" s="97"/>
    </row>
    <row r="12215" spans="18:18" x14ac:dyDescent="0.2">
      <c r="R12215" s="234"/>
    </row>
    <row r="12216" spans="18:18" x14ac:dyDescent="0.2">
      <c r="R12216" s="262"/>
    </row>
    <row r="12217" spans="18:18" x14ac:dyDescent="0.2">
      <c r="R12217" s="234"/>
    </row>
    <row r="12218" spans="18:18" x14ac:dyDescent="0.2">
      <c r="R12218" s="234"/>
    </row>
    <row r="12219" spans="18:18" x14ac:dyDescent="0.2">
      <c r="R12219" s="94"/>
    </row>
    <row r="12234" spans="18:18" x14ac:dyDescent="0.2">
      <c r="R12234" s="235"/>
    </row>
    <row r="12235" spans="18:18" x14ac:dyDescent="0.2">
      <c r="R12235" s="234"/>
    </row>
    <row r="12236" spans="18:18" x14ac:dyDescent="0.2">
      <c r="R12236" s="236"/>
    </row>
    <row r="12237" spans="18:18" x14ac:dyDescent="0.2">
      <c r="R12237" s="236"/>
    </row>
    <row r="12238" spans="18:18" x14ac:dyDescent="0.2">
      <c r="R12238" s="234"/>
    </row>
    <row r="12239" spans="18:18" x14ac:dyDescent="0.2">
      <c r="R12239" s="236"/>
    </row>
    <row r="12240" spans="18:18" x14ac:dyDescent="0.2">
      <c r="R12240" s="236"/>
    </row>
    <row r="12241" spans="18:18" x14ac:dyDescent="0.2">
      <c r="R12241" s="237"/>
    </row>
    <row r="12242" spans="18:18" x14ac:dyDescent="0.2">
      <c r="R12242" s="237"/>
    </row>
    <row r="12247" spans="18:18" x14ac:dyDescent="0.2">
      <c r="R12247" s="97"/>
    </row>
    <row r="12248" spans="18:18" x14ac:dyDescent="0.2">
      <c r="R12248" s="234"/>
    </row>
    <row r="12249" spans="18:18" x14ac:dyDescent="0.2">
      <c r="R12249" s="262"/>
    </row>
    <row r="12250" spans="18:18" x14ac:dyDescent="0.2">
      <c r="R12250" s="234"/>
    </row>
    <row r="12251" spans="18:18" x14ac:dyDescent="0.2">
      <c r="R12251" s="234"/>
    </row>
    <row r="12252" spans="18:18" x14ac:dyDescent="0.2">
      <c r="R12252" s="94"/>
    </row>
    <row r="12267" spans="18:18" x14ac:dyDescent="0.2">
      <c r="R12267" s="235"/>
    </row>
    <row r="12268" spans="18:18" x14ac:dyDescent="0.2">
      <c r="R12268" s="234"/>
    </row>
    <row r="12269" spans="18:18" x14ac:dyDescent="0.2">
      <c r="R12269" s="236"/>
    </row>
    <row r="12270" spans="18:18" x14ac:dyDescent="0.2">
      <c r="R12270" s="236"/>
    </row>
    <row r="12271" spans="18:18" x14ac:dyDescent="0.2">
      <c r="R12271" s="234"/>
    </row>
    <row r="12272" spans="18:18" x14ac:dyDescent="0.2">
      <c r="R12272" s="236"/>
    </row>
    <row r="12273" spans="18:18" x14ac:dyDescent="0.2">
      <c r="R12273" s="236"/>
    </row>
    <row r="12274" spans="18:18" x14ac:dyDescent="0.2">
      <c r="R12274" s="237"/>
    </row>
    <row r="12275" spans="18:18" x14ac:dyDescent="0.2">
      <c r="R12275" s="237"/>
    </row>
    <row r="12280" spans="18:18" x14ac:dyDescent="0.2">
      <c r="R12280" s="97"/>
    </row>
    <row r="12281" spans="18:18" x14ac:dyDescent="0.2">
      <c r="R12281" s="234"/>
    </row>
    <row r="12282" spans="18:18" x14ac:dyDescent="0.2">
      <c r="R12282" s="262"/>
    </row>
    <row r="12283" spans="18:18" x14ac:dyDescent="0.2">
      <c r="R12283" s="234"/>
    </row>
    <row r="12284" spans="18:18" x14ac:dyDescent="0.2">
      <c r="R12284" s="234"/>
    </row>
    <row r="12285" spans="18:18" x14ac:dyDescent="0.2">
      <c r="R12285" s="94"/>
    </row>
    <row r="12300" spans="18:18" x14ac:dyDescent="0.2">
      <c r="R12300" s="235"/>
    </row>
    <row r="12301" spans="18:18" x14ac:dyDescent="0.2">
      <c r="R12301" s="234"/>
    </row>
    <row r="12302" spans="18:18" x14ac:dyDescent="0.2">
      <c r="R12302" s="236"/>
    </row>
    <row r="12303" spans="18:18" x14ac:dyDescent="0.2">
      <c r="R12303" s="236"/>
    </row>
    <row r="12304" spans="18:18" x14ac:dyDescent="0.2">
      <c r="R12304" s="234"/>
    </row>
    <row r="12305" spans="18:18" x14ac:dyDescent="0.2">
      <c r="R12305" s="236"/>
    </row>
    <row r="12306" spans="18:18" x14ac:dyDescent="0.2">
      <c r="R12306" s="236"/>
    </row>
    <row r="12307" spans="18:18" x14ac:dyDescent="0.2">
      <c r="R12307" s="237"/>
    </row>
    <row r="12308" spans="18:18" x14ac:dyDescent="0.2">
      <c r="R12308" s="237"/>
    </row>
    <row r="12313" spans="18:18" x14ac:dyDescent="0.2">
      <c r="R12313" s="97"/>
    </row>
    <row r="12314" spans="18:18" x14ac:dyDescent="0.2">
      <c r="R12314" s="234"/>
    </row>
    <row r="12315" spans="18:18" x14ac:dyDescent="0.2">
      <c r="R12315" s="262"/>
    </row>
    <row r="12316" spans="18:18" x14ac:dyDescent="0.2">
      <c r="R12316" s="234"/>
    </row>
    <row r="12317" spans="18:18" x14ac:dyDescent="0.2">
      <c r="R12317" s="234"/>
    </row>
    <row r="12318" spans="18:18" x14ac:dyDescent="0.2">
      <c r="R12318" s="94"/>
    </row>
    <row r="12333" spans="18:18" x14ac:dyDescent="0.2">
      <c r="R12333" s="235"/>
    </row>
    <row r="12334" spans="18:18" x14ac:dyDescent="0.2">
      <c r="R12334" s="234"/>
    </row>
    <row r="12335" spans="18:18" x14ac:dyDescent="0.2">
      <c r="R12335" s="236"/>
    </row>
    <row r="12336" spans="18:18" x14ac:dyDescent="0.2">
      <c r="R12336" s="236"/>
    </row>
    <row r="12337" spans="18:18" x14ac:dyDescent="0.2">
      <c r="R12337" s="234"/>
    </row>
    <row r="12338" spans="18:18" x14ac:dyDescent="0.2">
      <c r="R12338" s="236"/>
    </row>
    <row r="12339" spans="18:18" x14ac:dyDescent="0.2">
      <c r="R12339" s="236"/>
    </row>
    <row r="12340" spans="18:18" x14ac:dyDescent="0.2">
      <c r="R12340" s="237"/>
    </row>
    <row r="12341" spans="18:18" x14ac:dyDescent="0.2">
      <c r="R12341" s="237"/>
    </row>
    <row r="12346" spans="18:18" x14ac:dyDescent="0.2">
      <c r="R12346" s="97"/>
    </row>
    <row r="12347" spans="18:18" x14ac:dyDescent="0.2">
      <c r="R12347" s="234"/>
    </row>
    <row r="12348" spans="18:18" x14ac:dyDescent="0.2">
      <c r="R12348" s="262"/>
    </row>
    <row r="12349" spans="18:18" x14ac:dyDescent="0.2">
      <c r="R12349" s="234"/>
    </row>
    <row r="12350" spans="18:18" x14ac:dyDescent="0.2">
      <c r="R12350" s="234"/>
    </row>
    <row r="12351" spans="18:18" x14ac:dyDescent="0.2">
      <c r="R12351" s="94"/>
    </row>
    <row r="12366" spans="18:18" x14ac:dyDescent="0.2">
      <c r="R12366" s="235"/>
    </row>
    <row r="12367" spans="18:18" x14ac:dyDescent="0.2">
      <c r="R12367" s="234"/>
    </row>
    <row r="12368" spans="18:18" x14ac:dyDescent="0.2">
      <c r="R12368" s="236"/>
    </row>
    <row r="12369" spans="18:18" x14ac:dyDescent="0.2">
      <c r="R12369" s="236"/>
    </row>
    <row r="12370" spans="18:18" x14ac:dyDescent="0.2">
      <c r="R12370" s="234"/>
    </row>
    <row r="12371" spans="18:18" x14ac:dyDescent="0.2">
      <c r="R12371" s="236"/>
    </row>
    <row r="12372" spans="18:18" x14ac:dyDescent="0.2">
      <c r="R12372" s="236"/>
    </row>
    <row r="12373" spans="18:18" x14ac:dyDescent="0.2">
      <c r="R12373" s="237"/>
    </row>
    <row r="12374" spans="18:18" x14ac:dyDescent="0.2">
      <c r="R12374" s="237"/>
    </row>
    <row r="12379" spans="18:18" x14ac:dyDescent="0.2">
      <c r="R12379" s="97"/>
    </row>
    <row r="12380" spans="18:18" x14ac:dyDescent="0.2">
      <c r="R12380" s="234"/>
    </row>
    <row r="12381" spans="18:18" x14ac:dyDescent="0.2">
      <c r="R12381" s="262"/>
    </row>
    <row r="12382" spans="18:18" x14ac:dyDescent="0.2">
      <c r="R12382" s="234"/>
    </row>
    <row r="12383" spans="18:18" x14ac:dyDescent="0.2">
      <c r="R12383" s="234"/>
    </row>
    <row r="12384" spans="18:18" x14ac:dyDescent="0.2">
      <c r="R12384" s="94"/>
    </row>
    <row r="12399" spans="18:18" x14ac:dyDescent="0.2">
      <c r="R12399" s="235"/>
    </row>
    <row r="12400" spans="18:18" x14ac:dyDescent="0.2">
      <c r="R12400" s="234"/>
    </row>
    <row r="12401" spans="18:18" x14ac:dyDescent="0.2">
      <c r="R12401" s="236"/>
    </row>
    <row r="12402" spans="18:18" x14ac:dyDescent="0.2">
      <c r="R12402" s="236"/>
    </row>
    <row r="12403" spans="18:18" x14ac:dyDescent="0.2">
      <c r="R12403" s="234"/>
    </row>
    <row r="12404" spans="18:18" x14ac:dyDescent="0.2">
      <c r="R12404" s="236"/>
    </row>
    <row r="12405" spans="18:18" x14ac:dyDescent="0.2">
      <c r="R12405" s="236"/>
    </row>
    <row r="12406" spans="18:18" x14ac:dyDescent="0.2">
      <c r="R12406" s="237"/>
    </row>
    <row r="12407" spans="18:18" x14ac:dyDescent="0.2">
      <c r="R12407" s="237"/>
    </row>
    <row r="12412" spans="18:18" x14ac:dyDescent="0.2">
      <c r="R12412" s="97"/>
    </row>
    <row r="12413" spans="18:18" x14ac:dyDescent="0.2">
      <c r="R12413" s="234"/>
    </row>
    <row r="12414" spans="18:18" x14ac:dyDescent="0.2">
      <c r="R12414" s="262"/>
    </row>
    <row r="12415" spans="18:18" x14ac:dyDescent="0.2">
      <c r="R12415" s="234"/>
    </row>
    <row r="12416" spans="18:18" x14ac:dyDescent="0.2">
      <c r="R12416" s="234"/>
    </row>
    <row r="12417" spans="18:18" x14ac:dyDescent="0.2">
      <c r="R12417" s="94"/>
    </row>
    <row r="12432" spans="18:18" x14ac:dyDescent="0.2">
      <c r="R12432" s="235"/>
    </row>
    <row r="12433" spans="18:18" x14ac:dyDescent="0.2">
      <c r="R12433" s="234"/>
    </row>
    <row r="12434" spans="18:18" x14ac:dyDescent="0.2">
      <c r="R12434" s="236"/>
    </row>
    <row r="12435" spans="18:18" x14ac:dyDescent="0.2">
      <c r="R12435" s="236"/>
    </row>
    <row r="12436" spans="18:18" x14ac:dyDescent="0.2">
      <c r="R12436" s="234"/>
    </row>
    <row r="12437" spans="18:18" x14ac:dyDescent="0.2">
      <c r="R12437" s="236"/>
    </row>
    <row r="12438" spans="18:18" x14ac:dyDescent="0.2">
      <c r="R12438" s="236"/>
    </row>
    <row r="12439" spans="18:18" x14ac:dyDescent="0.2">
      <c r="R12439" s="237"/>
    </row>
    <row r="12440" spans="18:18" x14ac:dyDescent="0.2">
      <c r="R12440" s="237"/>
    </row>
    <row r="12445" spans="18:18" x14ac:dyDescent="0.2">
      <c r="R12445" s="97"/>
    </row>
    <row r="12446" spans="18:18" x14ac:dyDescent="0.2">
      <c r="R12446" s="234"/>
    </row>
    <row r="12447" spans="18:18" x14ac:dyDescent="0.2">
      <c r="R12447" s="262"/>
    </row>
    <row r="12448" spans="18:18" x14ac:dyDescent="0.2">
      <c r="R12448" s="234"/>
    </row>
    <row r="12449" spans="18:18" x14ac:dyDescent="0.2">
      <c r="R12449" s="234"/>
    </row>
    <row r="12450" spans="18:18" x14ac:dyDescent="0.2">
      <c r="R12450" s="94"/>
    </row>
    <row r="12465" spans="18:18" x14ac:dyDescent="0.2">
      <c r="R12465" s="235"/>
    </row>
    <row r="12466" spans="18:18" x14ac:dyDescent="0.2">
      <c r="R12466" s="234"/>
    </row>
    <row r="12467" spans="18:18" x14ac:dyDescent="0.2">
      <c r="R12467" s="236"/>
    </row>
    <row r="12468" spans="18:18" x14ac:dyDescent="0.2">
      <c r="R12468" s="236"/>
    </row>
    <row r="12469" spans="18:18" x14ac:dyDescent="0.2">
      <c r="R12469" s="234"/>
    </row>
    <row r="12470" spans="18:18" x14ac:dyDescent="0.2">
      <c r="R12470" s="236"/>
    </row>
    <row r="12471" spans="18:18" x14ac:dyDescent="0.2">
      <c r="R12471" s="236"/>
    </row>
    <row r="12472" spans="18:18" x14ac:dyDescent="0.2">
      <c r="R12472" s="237"/>
    </row>
    <row r="12473" spans="18:18" x14ac:dyDescent="0.2">
      <c r="R12473" s="237"/>
    </row>
    <row r="12478" spans="18:18" x14ac:dyDescent="0.2">
      <c r="R12478" s="97"/>
    </row>
    <row r="12479" spans="18:18" x14ac:dyDescent="0.2">
      <c r="R12479" s="234"/>
    </row>
    <row r="12480" spans="18:18" x14ac:dyDescent="0.2">
      <c r="R12480" s="262"/>
    </row>
    <row r="12481" spans="18:18" x14ac:dyDescent="0.2">
      <c r="R12481" s="234"/>
    </row>
    <row r="12482" spans="18:18" x14ac:dyDescent="0.2">
      <c r="R12482" s="234"/>
    </row>
    <row r="12483" spans="18:18" x14ac:dyDescent="0.2">
      <c r="R12483" s="94"/>
    </row>
    <row r="12498" spans="18:18" x14ac:dyDescent="0.2">
      <c r="R12498" s="235"/>
    </row>
    <row r="12499" spans="18:18" x14ac:dyDescent="0.2">
      <c r="R12499" s="234"/>
    </row>
    <row r="12500" spans="18:18" x14ac:dyDescent="0.2">
      <c r="R12500" s="236"/>
    </row>
    <row r="12501" spans="18:18" x14ac:dyDescent="0.2">
      <c r="R12501" s="236"/>
    </row>
    <row r="12502" spans="18:18" x14ac:dyDescent="0.2">
      <c r="R12502" s="234"/>
    </row>
    <row r="12503" spans="18:18" x14ac:dyDescent="0.2">
      <c r="R12503" s="236"/>
    </row>
    <row r="12504" spans="18:18" x14ac:dyDescent="0.2">
      <c r="R12504" s="236"/>
    </row>
    <row r="12505" spans="18:18" x14ac:dyDescent="0.2">
      <c r="R12505" s="237"/>
    </row>
    <row r="12506" spans="18:18" x14ac:dyDescent="0.2">
      <c r="R12506" s="237"/>
    </row>
    <row r="12511" spans="18:18" x14ac:dyDescent="0.2">
      <c r="R12511" s="97"/>
    </row>
    <row r="12512" spans="18:18" x14ac:dyDescent="0.2">
      <c r="R12512" s="234"/>
    </row>
    <row r="12513" spans="18:18" x14ac:dyDescent="0.2">
      <c r="R12513" s="262"/>
    </row>
    <row r="12514" spans="18:18" x14ac:dyDescent="0.2">
      <c r="R12514" s="234"/>
    </row>
    <row r="12515" spans="18:18" x14ac:dyDescent="0.2">
      <c r="R12515" s="234"/>
    </row>
    <row r="12516" spans="18:18" x14ac:dyDescent="0.2">
      <c r="R12516" s="94"/>
    </row>
    <row r="12531" spans="18:18" x14ac:dyDescent="0.2">
      <c r="R12531" s="235"/>
    </row>
    <row r="12532" spans="18:18" x14ac:dyDescent="0.2">
      <c r="R12532" s="234"/>
    </row>
    <row r="12533" spans="18:18" x14ac:dyDescent="0.2">
      <c r="R12533" s="236"/>
    </row>
    <row r="12534" spans="18:18" x14ac:dyDescent="0.2">
      <c r="R12534" s="236"/>
    </row>
    <row r="12535" spans="18:18" x14ac:dyDescent="0.2">
      <c r="R12535" s="234"/>
    </row>
    <row r="12536" spans="18:18" x14ac:dyDescent="0.2">
      <c r="R12536" s="236"/>
    </row>
    <row r="12537" spans="18:18" x14ac:dyDescent="0.2">
      <c r="R12537" s="236"/>
    </row>
    <row r="12538" spans="18:18" x14ac:dyDescent="0.2">
      <c r="R12538" s="237"/>
    </row>
    <row r="12539" spans="18:18" x14ac:dyDescent="0.2">
      <c r="R12539" s="237"/>
    </row>
    <row r="12544" spans="18:18" x14ac:dyDescent="0.2">
      <c r="R12544" s="97"/>
    </row>
    <row r="12545" spans="18:18" x14ac:dyDescent="0.2">
      <c r="R12545" s="234"/>
    </row>
    <row r="12546" spans="18:18" x14ac:dyDescent="0.2">
      <c r="R12546" s="262"/>
    </row>
    <row r="12547" spans="18:18" x14ac:dyDescent="0.2">
      <c r="R12547" s="234"/>
    </row>
    <row r="12548" spans="18:18" x14ac:dyDescent="0.2">
      <c r="R12548" s="234"/>
    </row>
    <row r="12549" spans="18:18" x14ac:dyDescent="0.2">
      <c r="R12549" s="94"/>
    </row>
    <row r="12564" spans="18:18" x14ac:dyDescent="0.2">
      <c r="R12564" s="235"/>
    </row>
    <row r="12565" spans="18:18" x14ac:dyDescent="0.2">
      <c r="R12565" s="234"/>
    </row>
    <row r="12566" spans="18:18" x14ac:dyDescent="0.2">
      <c r="R12566" s="236"/>
    </row>
    <row r="12567" spans="18:18" x14ac:dyDescent="0.2">
      <c r="R12567" s="236"/>
    </row>
    <row r="12568" spans="18:18" x14ac:dyDescent="0.2">
      <c r="R12568" s="234"/>
    </row>
    <row r="12569" spans="18:18" x14ac:dyDescent="0.2">
      <c r="R12569" s="236"/>
    </row>
    <row r="12570" spans="18:18" x14ac:dyDescent="0.2">
      <c r="R12570" s="236"/>
    </row>
    <row r="12571" spans="18:18" x14ac:dyDescent="0.2">
      <c r="R12571" s="237"/>
    </row>
    <row r="12572" spans="18:18" x14ac:dyDescent="0.2">
      <c r="R12572" s="237"/>
    </row>
    <row r="12577" spans="18:18" x14ac:dyDescent="0.2">
      <c r="R12577" s="97"/>
    </row>
    <row r="12578" spans="18:18" x14ac:dyDescent="0.2">
      <c r="R12578" s="234"/>
    </row>
    <row r="12579" spans="18:18" x14ac:dyDescent="0.2">
      <c r="R12579" s="262"/>
    </row>
    <row r="12580" spans="18:18" x14ac:dyDescent="0.2">
      <c r="R12580" s="234"/>
    </row>
    <row r="12581" spans="18:18" x14ac:dyDescent="0.2">
      <c r="R12581" s="234"/>
    </row>
    <row r="12582" spans="18:18" x14ac:dyDescent="0.2">
      <c r="R12582" s="94"/>
    </row>
    <row r="12597" spans="18:18" x14ac:dyDescent="0.2">
      <c r="R12597" s="235"/>
    </row>
    <row r="12598" spans="18:18" x14ac:dyDescent="0.2">
      <c r="R12598" s="234"/>
    </row>
    <row r="12599" spans="18:18" x14ac:dyDescent="0.2">
      <c r="R12599" s="236"/>
    </row>
    <row r="12600" spans="18:18" x14ac:dyDescent="0.2">
      <c r="R12600" s="236"/>
    </row>
    <row r="12601" spans="18:18" x14ac:dyDescent="0.2">
      <c r="R12601" s="234"/>
    </row>
    <row r="12602" spans="18:18" x14ac:dyDescent="0.2">
      <c r="R12602" s="236"/>
    </row>
    <row r="12603" spans="18:18" x14ac:dyDescent="0.2">
      <c r="R12603" s="236"/>
    </row>
    <row r="12604" spans="18:18" x14ac:dyDescent="0.2">
      <c r="R12604" s="237"/>
    </row>
    <row r="12605" spans="18:18" x14ac:dyDescent="0.2">
      <c r="R12605" s="237"/>
    </row>
    <row r="12610" spans="18:18" x14ac:dyDescent="0.2">
      <c r="R12610" s="97"/>
    </row>
    <row r="12611" spans="18:18" x14ac:dyDescent="0.2">
      <c r="R12611" s="234"/>
    </row>
    <row r="12612" spans="18:18" x14ac:dyDescent="0.2">
      <c r="R12612" s="262"/>
    </row>
    <row r="12613" spans="18:18" x14ac:dyDescent="0.2">
      <c r="R12613" s="234"/>
    </row>
    <row r="12614" spans="18:18" x14ac:dyDescent="0.2">
      <c r="R12614" s="234"/>
    </row>
    <row r="12615" spans="18:18" x14ac:dyDescent="0.2">
      <c r="R12615" s="94"/>
    </row>
    <row r="12630" spans="18:18" x14ac:dyDescent="0.2">
      <c r="R12630" s="235"/>
    </row>
    <row r="12631" spans="18:18" x14ac:dyDescent="0.2">
      <c r="R12631" s="234"/>
    </row>
    <row r="12632" spans="18:18" x14ac:dyDescent="0.2">
      <c r="R12632" s="236"/>
    </row>
    <row r="12633" spans="18:18" x14ac:dyDescent="0.2">
      <c r="R12633" s="236"/>
    </row>
    <row r="12634" spans="18:18" x14ac:dyDescent="0.2">
      <c r="R12634" s="234"/>
    </row>
    <row r="12635" spans="18:18" x14ac:dyDescent="0.2">
      <c r="R12635" s="236"/>
    </row>
    <row r="12636" spans="18:18" x14ac:dyDescent="0.2">
      <c r="R12636" s="236"/>
    </row>
    <row r="12637" spans="18:18" x14ac:dyDescent="0.2">
      <c r="R12637" s="237"/>
    </row>
    <row r="12638" spans="18:18" x14ac:dyDescent="0.2">
      <c r="R12638" s="237"/>
    </row>
    <row r="12643" spans="18:18" x14ac:dyDescent="0.2">
      <c r="R12643" s="97"/>
    </row>
    <row r="12644" spans="18:18" x14ac:dyDescent="0.2">
      <c r="R12644" s="234"/>
    </row>
    <row r="12645" spans="18:18" x14ac:dyDescent="0.2">
      <c r="R12645" s="262"/>
    </row>
    <row r="12646" spans="18:18" x14ac:dyDescent="0.2">
      <c r="R12646" s="234"/>
    </row>
    <row r="12647" spans="18:18" x14ac:dyDescent="0.2">
      <c r="R12647" s="234"/>
    </row>
    <row r="12648" spans="18:18" x14ac:dyDescent="0.2">
      <c r="R12648" s="94"/>
    </row>
    <row r="12663" spans="18:18" x14ac:dyDescent="0.2">
      <c r="R12663" s="235"/>
    </row>
    <row r="12664" spans="18:18" x14ac:dyDescent="0.2">
      <c r="R12664" s="234"/>
    </row>
    <row r="12665" spans="18:18" x14ac:dyDescent="0.2">
      <c r="R12665" s="236"/>
    </row>
    <row r="12666" spans="18:18" x14ac:dyDescent="0.2">
      <c r="R12666" s="236"/>
    </row>
    <row r="12667" spans="18:18" x14ac:dyDescent="0.2">
      <c r="R12667" s="234"/>
    </row>
    <row r="12668" spans="18:18" x14ac:dyDescent="0.2">
      <c r="R12668" s="236"/>
    </row>
    <row r="12669" spans="18:18" x14ac:dyDescent="0.2">
      <c r="R12669" s="236"/>
    </row>
    <row r="12670" spans="18:18" x14ac:dyDescent="0.2">
      <c r="R12670" s="237"/>
    </row>
    <row r="12671" spans="18:18" x14ac:dyDescent="0.2">
      <c r="R12671" s="237"/>
    </row>
    <row r="12676" spans="18:18" x14ac:dyDescent="0.2">
      <c r="R12676" s="97"/>
    </row>
    <row r="12677" spans="18:18" x14ac:dyDescent="0.2">
      <c r="R12677" s="234"/>
    </row>
    <row r="12678" spans="18:18" x14ac:dyDescent="0.2">
      <c r="R12678" s="262"/>
    </row>
    <row r="12679" spans="18:18" x14ac:dyDescent="0.2">
      <c r="R12679" s="234"/>
    </row>
    <row r="12680" spans="18:18" x14ac:dyDescent="0.2">
      <c r="R12680" s="234"/>
    </row>
    <row r="12681" spans="18:18" x14ac:dyDescent="0.2">
      <c r="R12681" s="94"/>
    </row>
    <row r="12696" spans="18:18" x14ac:dyDescent="0.2">
      <c r="R12696" s="235"/>
    </row>
    <row r="12697" spans="18:18" x14ac:dyDescent="0.2">
      <c r="R12697" s="234"/>
    </row>
    <row r="12698" spans="18:18" x14ac:dyDescent="0.2">
      <c r="R12698" s="236"/>
    </row>
    <row r="12699" spans="18:18" x14ac:dyDescent="0.2">
      <c r="R12699" s="236"/>
    </row>
    <row r="12700" spans="18:18" x14ac:dyDescent="0.2">
      <c r="R12700" s="234"/>
    </row>
    <row r="12701" spans="18:18" x14ac:dyDescent="0.2">
      <c r="R12701" s="236"/>
    </row>
    <row r="12702" spans="18:18" x14ac:dyDescent="0.2">
      <c r="R12702" s="236"/>
    </row>
    <row r="12703" spans="18:18" x14ac:dyDescent="0.2">
      <c r="R12703" s="237"/>
    </row>
    <row r="12704" spans="18:18" x14ac:dyDescent="0.2">
      <c r="R12704" s="237"/>
    </row>
    <row r="12709" spans="18:18" x14ac:dyDescent="0.2">
      <c r="R12709" s="97"/>
    </row>
    <row r="12710" spans="18:18" x14ac:dyDescent="0.2">
      <c r="R12710" s="234"/>
    </row>
    <row r="12711" spans="18:18" x14ac:dyDescent="0.2">
      <c r="R12711" s="262"/>
    </row>
    <row r="12712" spans="18:18" x14ac:dyDescent="0.2">
      <c r="R12712" s="234"/>
    </row>
    <row r="12713" spans="18:18" x14ac:dyDescent="0.2">
      <c r="R12713" s="234"/>
    </row>
    <row r="12714" spans="18:18" x14ac:dyDescent="0.2">
      <c r="R12714" s="94"/>
    </row>
    <row r="12729" spans="18:18" x14ac:dyDescent="0.2">
      <c r="R12729" s="235"/>
    </row>
    <row r="12730" spans="18:18" x14ac:dyDescent="0.2">
      <c r="R12730" s="234"/>
    </row>
    <row r="12731" spans="18:18" x14ac:dyDescent="0.2">
      <c r="R12731" s="236"/>
    </row>
    <row r="12732" spans="18:18" x14ac:dyDescent="0.2">
      <c r="R12732" s="236"/>
    </row>
    <row r="12733" spans="18:18" x14ac:dyDescent="0.2">
      <c r="R12733" s="234"/>
    </row>
    <row r="12734" spans="18:18" x14ac:dyDescent="0.2">
      <c r="R12734" s="236"/>
    </row>
    <row r="12735" spans="18:18" x14ac:dyDescent="0.2">
      <c r="R12735" s="236"/>
    </row>
    <row r="12736" spans="18:18" x14ac:dyDescent="0.2">
      <c r="R12736" s="237"/>
    </row>
    <row r="12737" spans="18:18" x14ac:dyDescent="0.2">
      <c r="R12737" s="237"/>
    </row>
    <row r="12742" spans="18:18" x14ac:dyDescent="0.2">
      <c r="R12742" s="97"/>
    </row>
    <row r="12743" spans="18:18" x14ac:dyDescent="0.2">
      <c r="R12743" s="234"/>
    </row>
    <row r="12744" spans="18:18" x14ac:dyDescent="0.2">
      <c r="R12744" s="262"/>
    </row>
    <row r="12745" spans="18:18" x14ac:dyDescent="0.2">
      <c r="R12745" s="234"/>
    </row>
    <row r="12746" spans="18:18" x14ac:dyDescent="0.2">
      <c r="R12746" s="234"/>
    </row>
    <row r="12747" spans="18:18" x14ac:dyDescent="0.2">
      <c r="R12747" s="94"/>
    </row>
    <row r="12762" spans="18:18" x14ac:dyDescent="0.2">
      <c r="R12762" s="235"/>
    </row>
    <row r="12763" spans="18:18" x14ac:dyDescent="0.2">
      <c r="R12763" s="234"/>
    </row>
    <row r="12764" spans="18:18" x14ac:dyDescent="0.2">
      <c r="R12764" s="236"/>
    </row>
    <row r="12765" spans="18:18" x14ac:dyDescent="0.2">
      <c r="R12765" s="236"/>
    </row>
    <row r="12766" spans="18:18" x14ac:dyDescent="0.2">
      <c r="R12766" s="234"/>
    </row>
    <row r="12767" spans="18:18" x14ac:dyDescent="0.2">
      <c r="R12767" s="236"/>
    </row>
    <row r="12768" spans="18:18" x14ac:dyDescent="0.2">
      <c r="R12768" s="236"/>
    </row>
    <row r="12769" spans="18:18" x14ac:dyDescent="0.2">
      <c r="R12769" s="237"/>
    </row>
    <row r="12770" spans="18:18" x14ac:dyDescent="0.2">
      <c r="R12770" s="237"/>
    </row>
    <row r="12775" spans="18:18" x14ac:dyDescent="0.2">
      <c r="R12775" s="97"/>
    </row>
    <row r="12776" spans="18:18" x14ac:dyDescent="0.2">
      <c r="R12776" s="234"/>
    </row>
    <row r="12777" spans="18:18" x14ac:dyDescent="0.2">
      <c r="R12777" s="262"/>
    </row>
    <row r="12778" spans="18:18" x14ac:dyDescent="0.2">
      <c r="R12778" s="234"/>
    </row>
    <row r="12779" spans="18:18" x14ac:dyDescent="0.2">
      <c r="R12779" s="234"/>
    </row>
    <row r="12780" spans="18:18" x14ac:dyDescent="0.2">
      <c r="R12780" s="94"/>
    </row>
    <row r="12795" spans="18:18" x14ac:dyDescent="0.2">
      <c r="R12795" s="235"/>
    </row>
    <row r="12796" spans="18:18" x14ac:dyDescent="0.2">
      <c r="R12796" s="234"/>
    </row>
    <row r="12797" spans="18:18" x14ac:dyDescent="0.2">
      <c r="R12797" s="236"/>
    </row>
    <row r="12798" spans="18:18" x14ac:dyDescent="0.2">
      <c r="R12798" s="236"/>
    </row>
    <row r="12799" spans="18:18" x14ac:dyDescent="0.2">
      <c r="R12799" s="234"/>
    </row>
    <row r="12800" spans="18:18" x14ac:dyDescent="0.2">
      <c r="R12800" s="236"/>
    </row>
    <row r="12801" spans="18:18" x14ac:dyDescent="0.2">
      <c r="R12801" s="236"/>
    </row>
    <row r="12802" spans="18:18" x14ac:dyDescent="0.2">
      <c r="R12802" s="237"/>
    </row>
    <row r="12803" spans="18:18" x14ac:dyDescent="0.2">
      <c r="R12803" s="237"/>
    </row>
    <row r="12808" spans="18:18" x14ac:dyDescent="0.2">
      <c r="R12808" s="97"/>
    </row>
    <row r="12809" spans="18:18" x14ac:dyDescent="0.2">
      <c r="R12809" s="234"/>
    </row>
    <row r="12810" spans="18:18" x14ac:dyDescent="0.2">
      <c r="R12810" s="262"/>
    </row>
    <row r="12811" spans="18:18" x14ac:dyDescent="0.2">
      <c r="R12811" s="234"/>
    </row>
    <row r="12812" spans="18:18" x14ac:dyDescent="0.2">
      <c r="R12812" s="234"/>
    </row>
    <row r="12813" spans="18:18" x14ac:dyDescent="0.2">
      <c r="R12813" s="94"/>
    </row>
    <row r="12828" spans="18:18" x14ac:dyDescent="0.2">
      <c r="R12828" s="235"/>
    </row>
    <row r="12829" spans="18:18" x14ac:dyDescent="0.2">
      <c r="R12829" s="234"/>
    </row>
    <row r="12830" spans="18:18" x14ac:dyDescent="0.2">
      <c r="R12830" s="236"/>
    </row>
    <row r="12831" spans="18:18" x14ac:dyDescent="0.2">
      <c r="R12831" s="236"/>
    </row>
    <row r="12832" spans="18:18" x14ac:dyDescent="0.2">
      <c r="R12832" s="234"/>
    </row>
    <row r="12833" spans="18:18" x14ac:dyDescent="0.2">
      <c r="R12833" s="236"/>
    </row>
    <row r="12834" spans="18:18" x14ac:dyDescent="0.2">
      <c r="R12834" s="236"/>
    </row>
    <row r="12835" spans="18:18" x14ac:dyDescent="0.2">
      <c r="R12835" s="237"/>
    </row>
    <row r="12836" spans="18:18" x14ac:dyDescent="0.2">
      <c r="R12836" s="237"/>
    </row>
    <row r="12841" spans="18:18" x14ac:dyDescent="0.2">
      <c r="R12841" s="97"/>
    </row>
    <row r="12842" spans="18:18" x14ac:dyDescent="0.2">
      <c r="R12842" s="234"/>
    </row>
    <row r="12843" spans="18:18" x14ac:dyDescent="0.2">
      <c r="R12843" s="262"/>
    </row>
    <row r="12844" spans="18:18" x14ac:dyDescent="0.2">
      <c r="R12844" s="234"/>
    </row>
    <row r="12845" spans="18:18" x14ac:dyDescent="0.2">
      <c r="R12845" s="234"/>
    </row>
    <row r="12846" spans="18:18" x14ac:dyDescent="0.2">
      <c r="R12846" s="94"/>
    </row>
    <row r="12861" spans="18:18" x14ac:dyDescent="0.2">
      <c r="R12861" s="235"/>
    </row>
    <row r="12862" spans="18:18" x14ac:dyDescent="0.2">
      <c r="R12862" s="234"/>
    </row>
    <row r="12863" spans="18:18" x14ac:dyDescent="0.2">
      <c r="R12863" s="236"/>
    </row>
    <row r="12864" spans="18:18" x14ac:dyDescent="0.2">
      <c r="R12864" s="236"/>
    </row>
    <row r="12865" spans="18:18" x14ac:dyDescent="0.2">
      <c r="R12865" s="234"/>
    </row>
    <row r="12866" spans="18:18" x14ac:dyDescent="0.2">
      <c r="R12866" s="236"/>
    </row>
    <row r="12867" spans="18:18" x14ac:dyDescent="0.2">
      <c r="R12867" s="236"/>
    </row>
    <row r="12868" spans="18:18" x14ac:dyDescent="0.2">
      <c r="R12868" s="237"/>
    </row>
    <row r="12869" spans="18:18" x14ac:dyDescent="0.2">
      <c r="R12869" s="237"/>
    </row>
    <row r="12874" spans="18:18" x14ac:dyDescent="0.2">
      <c r="R12874" s="97"/>
    </row>
    <row r="12875" spans="18:18" x14ac:dyDescent="0.2">
      <c r="R12875" s="234"/>
    </row>
    <row r="12876" spans="18:18" x14ac:dyDescent="0.2">
      <c r="R12876" s="262"/>
    </row>
    <row r="12877" spans="18:18" x14ac:dyDescent="0.2">
      <c r="R12877" s="234"/>
    </row>
    <row r="12878" spans="18:18" x14ac:dyDescent="0.2">
      <c r="R12878" s="234"/>
    </row>
    <row r="12879" spans="18:18" x14ac:dyDescent="0.2">
      <c r="R12879" s="94"/>
    </row>
    <row r="12894" spans="18:18" x14ac:dyDescent="0.2">
      <c r="R12894" s="235"/>
    </row>
    <row r="12895" spans="18:18" x14ac:dyDescent="0.2">
      <c r="R12895" s="234"/>
    </row>
    <row r="12896" spans="18:18" x14ac:dyDescent="0.2">
      <c r="R12896" s="236"/>
    </row>
    <row r="12897" spans="18:18" x14ac:dyDescent="0.2">
      <c r="R12897" s="236"/>
    </row>
    <row r="12898" spans="18:18" x14ac:dyDescent="0.2">
      <c r="R12898" s="234"/>
    </row>
    <row r="12899" spans="18:18" x14ac:dyDescent="0.2">
      <c r="R12899" s="236"/>
    </row>
    <row r="12900" spans="18:18" x14ac:dyDescent="0.2">
      <c r="R12900" s="236"/>
    </row>
    <row r="12901" spans="18:18" x14ac:dyDescent="0.2">
      <c r="R12901" s="237"/>
    </row>
    <row r="12902" spans="18:18" x14ac:dyDescent="0.2">
      <c r="R12902" s="237"/>
    </row>
    <row r="12907" spans="18:18" x14ac:dyDescent="0.2">
      <c r="R12907" s="97"/>
    </row>
    <row r="12908" spans="18:18" x14ac:dyDescent="0.2">
      <c r="R12908" s="234"/>
    </row>
    <row r="12909" spans="18:18" x14ac:dyDescent="0.2">
      <c r="R12909" s="262"/>
    </row>
    <row r="12910" spans="18:18" x14ac:dyDescent="0.2">
      <c r="R12910" s="234"/>
    </row>
    <row r="12911" spans="18:18" x14ac:dyDescent="0.2">
      <c r="R12911" s="234"/>
    </row>
    <row r="12912" spans="18:18" x14ac:dyDescent="0.2">
      <c r="R12912" s="94"/>
    </row>
    <row r="12927" spans="18:18" x14ac:dyDescent="0.2">
      <c r="R12927" s="235"/>
    </row>
    <row r="12928" spans="18:18" x14ac:dyDescent="0.2">
      <c r="R12928" s="234"/>
    </row>
    <row r="12929" spans="18:18" x14ac:dyDescent="0.2">
      <c r="R12929" s="236"/>
    </row>
    <row r="12930" spans="18:18" x14ac:dyDescent="0.2">
      <c r="R12930" s="236"/>
    </row>
    <row r="12931" spans="18:18" x14ac:dyDescent="0.2">
      <c r="R12931" s="234"/>
    </row>
    <row r="12932" spans="18:18" x14ac:dyDescent="0.2">
      <c r="R12932" s="236"/>
    </row>
    <row r="12933" spans="18:18" x14ac:dyDescent="0.2">
      <c r="R12933" s="236"/>
    </row>
    <row r="12934" spans="18:18" x14ac:dyDescent="0.2">
      <c r="R12934" s="237"/>
    </row>
    <row r="12935" spans="18:18" x14ac:dyDescent="0.2">
      <c r="R12935" s="237"/>
    </row>
    <row r="12940" spans="18:18" x14ac:dyDescent="0.2">
      <c r="R12940" s="97"/>
    </row>
    <row r="12941" spans="18:18" x14ac:dyDescent="0.2">
      <c r="R12941" s="234"/>
    </row>
    <row r="12942" spans="18:18" x14ac:dyDescent="0.2">
      <c r="R12942" s="262"/>
    </row>
    <row r="12943" spans="18:18" x14ac:dyDescent="0.2">
      <c r="R12943" s="234"/>
    </row>
    <row r="12944" spans="18:18" x14ac:dyDescent="0.2">
      <c r="R12944" s="234"/>
    </row>
    <row r="12945" spans="18:18" x14ac:dyDescent="0.2">
      <c r="R12945" s="94"/>
    </row>
    <row r="12960" spans="18:18" x14ac:dyDescent="0.2">
      <c r="R12960" s="235"/>
    </row>
    <row r="12961" spans="18:18" x14ac:dyDescent="0.2">
      <c r="R12961" s="234"/>
    </row>
    <row r="12962" spans="18:18" x14ac:dyDescent="0.2">
      <c r="R12962" s="236"/>
    </row>
    <row r="12963" spans="18:18" x14ac:dyDescent="0.2">
      <c r="R12963" s="236"/>
    </row>
    <row r="12964" spans="18:18" x14ac:dyDescent="0.2">
      <c r="R12964" s="234"/>
    </row>
    <row r="12965" spans="18:18" x14ac:dyDescent="0.2">
      <c r="R12965" s="236"/>
    </row>
    <row r="12966" spans="18:18" x14ac:dyDescent="0.2">
      <c r="R12966" s="236"/>
    </row>
    <row r="12967" spans="18:18" x14ac:dyDescent="0.2">
      <c r="R12967" s="237"/>
    </row>
    <row r="12968" spans="18:18" x14ac:dyDescent="0.2">
      <c r="R12968" s="237"/>
    </row>
    <row r="12973" spans="18:18" x14ac:dyDescent="0.2">
      <c r="R12973" s="97"/>
    </row>
    <row r="12974" spans="18:18" x14ac:dyDescent="0.2">
      <c r="R12974" s="234"/>
    </row>
    <row r="12975" spans="18:18" x14ac:dyDescent="0.2">
      <c r="R12975" s="262"/>
    </row>
    <row r="12976" spans="18:18" x14ac:dyDescent="0.2">
      <c r="R12976" s="234"/>
    </row>
    <row r="12977" spans="18:18" x14ac:dyDescent="0.2">
      <c r="R12977" s="234"/>
    </row>
    <row r="12978" spans="18:18" x14ac:dyDescent="0.2">
      <c r="R12978" s="94"/>
    </row>
    <row r="12993" spans="18:18" x14ac:dyDescent="0.2">
      <c r="R12993" s="235"/>
    </row>
    <row r="12994" spans="18:18" x14ac:dyDescent="0.2">
      <c r="R12994" s="234"/>
    </row>
    <row r="12995" spans="18:18" x14ac:dyDescent="0.2">
      <c r="R12995" s="236"/>
    </row>
    <row r="12996" spans="18:18" x14ac:dyDescent="0.2">
      <c r="R12996" s="236"/>
    </row>
    <row r="12997" spans="18:18" x14ac:dyDescent="0.2">
      <c r="R12997" s="234"/>
    </row>
    <row r="12998" spans="18:18" x14ac:dyDescent="0.2">
      <c r="R12998" s="236"/>
    </row>
    <row r="12999" spans="18:18" x14ac:dyDescent="0.2">
      <c r="R12999" s="236"/>
    </row>
    <row r="13000" spans="18:18" x14ac:dyDescent="0.2">
      <c r="R13000" s="237"/>
    </row>
    <row r="13001" spans="18:18" x14ac:dyDescent="0.2">
      <c r="R13001" s="237"/>
    </row>
    <row r="13006" spans="18:18" x14ac:dyDescent="0.2">
      <c r="R13006" s="97"/>
    </row>
    <row r="13007" spans="18:18" x14ac:dyDescent="0.2">
      <c r="R13007" s="234"/>
    </row>
    <row r="13008" spans="18:18" x14ac:dyDescent="0.2">
      <c r="R13008" s="262"/>
    </row>
    <row r="13009" spans="18:18" x14ac:dyDescent="0.2">
      <c r="R13009" s="234"/>
    </row>
    <row r="13010" spans="18:18" x14ac:dyDescent="0.2">
      <c r="R13010" s="234"/>
    </row>
    <row r="13011" spans="18:18" x14ac:dyDescent="0.2">
      <c r="R13011" s="94"/>
    </row>
    <row r="13026" spans="18:18" x14ac:dyDescent="0.2">
      <c r="R13026" s="235"/>
    </row>
    <row r="13027" spans="18:18" x14ac:dyDescent="0.2">
      <c r="R13027" s="234"/>
    </row>
    <row r="13028" spans="18:18" x14ac:dyDescent="0.2">
      <c r="R13028" s="236"/>
    </row>
    <row r="13029" spans="18:18" x14ac:dyDescent="0.2">
      <c r="R13029" s="236"/>
    </row>
    <row r="13030" spans="18:18" x14ac:dyDescent="0.2">
      <c r="R13030" s="234"/>
    </row>
    <row r="13031" spans="18:18" x14ac:dyDescent="0.2">
      <c r="R13031" s="236"/>
    </row>
    <row r="13032" spans="18:18" x14ac:dyDescent="0.2">
      <c r="R13032" s="236"/>
    </row>
    <row r="13033" spans="18:18" x14ac:dyDescent="0.2">
      <c r="R13033" s="237"/>
    </row>
    <row r="13034" spans="18:18" x14ac:dyDescent="0.2">
      <c r="R13034" s="237"/>
    </row>
    <row r="13039" spans="18:18" x14ac:dyDescent="0.2">
      <c r="R13039" s="97"/>
    </row>
    <row r="13040" spans="18:18" x14ac:dyDescent="0.2">
      <c r="R13040" s="234"/>
    </row>
    <row r="13041" spans="18:18" x14ac:dyDescent="0.2">
      <c r="R13041" s="262"/>
    </row>
    <row r="13042" spans="18:18" x14ac:dyDescent="0.2">
      <c r="R13042" s="234"/>
    </row>
    <row r="13043" spans="18:18" x14ac:dyDescent="0.2">
      <c r="R13043" s="234"/>
    </row>
    <row r="13044" spans="18:18" x14ac:dyDescent="0.2">
      <c r="R13044" s="94"/>
    </row>
    <row r="13059" spans="18:18" x14ac:dyDescent="0.2">
      <c r="R13059" s="235"/>
    </row>
    <row r="13060" spans="18:18" x14ac:dyDescent="0.2">
      <c r="R13060" s="234"/>
    </row>
    <row r="13061" spans="18:18" x14ac:dyDescent="0.2">
      <c r="R13061" s="236"/>
    </row>
    <row r="13062" spans="18:18" x14ac:dyDescent="0.2">
      <c r="R13062" s="236"/>
    </row>
    <row r="13063" spans="18:18" x14ac:dyDescent="0.2">
      <c r="R13063" s="234"/>
    </row>
    <row r="13064" spans="18:18" x14ac:dyDescent="0.2">
      <c r="R13064" s="236"/>
    </row>
    <row r="13065" spans="18:18" x14ac:dyDescent="0.2">
      <c r="R13065" s="236"/>
    </row>
    <row r="13066" spans="18:18" x14ac:dyDescent="0.2">
      <c r="R13066" s="237"/>
    </row>
    <row r="13067" spans="18:18" x14ac:dyDescent="0.2">
      <c r="R13067" s="237"/>
    </row>
    <row r="13072" spans="18:18" x14ac:dyDescent="0.2">
      <c r="R13072" s="97"/>
    </row>
    <row r="13073" spans="18:18" x14ac:dyDescent="0.2">
      <c r="R13073" s="234"/>
    </row>
    <row r="13074" spans="18:18" x14ac:dyDescent="0.2">
      <c r="R13074" s="262"/>
    </row>
    <row r="13075" spans="18:18" x14ac:dyDescent="0.2">
      <c r="R13075" s="234"/>
    </row>
    <row r="13076" spans="18:18" x14ac:dyDescent="0.2">
      <c r="R13076" s="234"/>
    </row>
    <row r="13077" spans="18:18" x14ac:dyDescent="0.2">
      <c r="R13077" s="94"/>
    </row>
    <row r="13092" spans="18:18" x14ac:dyDescent="0.2">
      <c r="R13092" s="235"/>
    </row>
    <row r="13093" spans="18:18" x14ac:dyDescent="0.2">
      <c r="R13093" s="234"/>
    </row>
    <row r="13094" spans="18:18" x14ac:dyDescent="0.2">
      <c r="R13094" s="236"/>
    </row>
    <row r="13095" spans="18:18" x14ac:dyDescent="0.2">
      <c r="R13095" s="236"/>
    </row>
    <row r="13096" spans="18:18" x14ac:dyDescent="0.2">
      <c r="R13096" s="234"/>
    </row>
    <row r="13097" spans="18:18" x14ac:dyDescent="0.2">
      <c r="R13097" s="236"/>
    </row>
    <row r="13098" spans="18:18" x14ac:dyDescent="0.2">
      <c r="R13098" s="236"/>
    </row>
    <row r="13099" spans="18:18" x14ac:dyDescent="0.2">
      <c r="R13099" s="237"/>
    </row>
    <row r="13100" spans="18:18" x14ac:dyDescent="0.2">
      <c r="R13100" s="237"/>
    </row>
    <row r="13105" spans="18:18" x14ac:dyDescent="0.2">
      <c r="R13105" s="97"/>
    </row>
    <row r="13106" spans="18:18" x14ac:dyDescent="0.2">
      <c r="R13106" s="234"/>
    </row>
    <row r="13107" spans="18:18" x14ac:dyDescent="0.2">
      <c r="R13107" s="262"/>
    </row>
    <row r="13108" spans="18:18" x14ac:dyDescent="0.2">
      <c r="R13108" s="234"/>
    </row>
    <row r="13109" spans="18:18" x14ac:dyDescent="0.2">
      <c r="R13109" s="234"/>
    </row>
    <row r="13110" spans="18:18" x14ac:dyDescent="0.2">
      <c r="R13110" s="94"/>
    </row>
    <row r="13125" spans="18:18" x14ac:dyDescent="0.2">
      <c r="R13125" s="235"/>
    </row>
    <row r="13126" spans="18:18" x14ac:dyDescent="0.2">
      <c r="R13126" s="234"/>
    </row>
    <row r="13127" spans="18:18" x14ac:dyDescent="0.2">
      <c r="R13127" s="236"/>
    </row>
    <row r="13128" spans="18:18" x14ac:dyDescent="0.2">
      <c r="R13128" s="236"/>
    </row>
    <row r="13129" spans="18:18" x14ac:dyDescent="0.2">
      <c r="R13129" s="234"/>
    </row>
    <row r="13130" spans="18:18" x14ac:dyDescent="0.2">
      <c r="R13130" s="236"/>
    </row>
    <row r="13131" spans="18:18" x14ac:dyDescent="0.2">
      <c r="R13131" s="236"/>
    </row>
    <row r="13132" spans="18:18" x14ac:dyDescent="0.2">
      <c r="R13132" s="237"/>
    </row>
    <row r="13133" spans="18:18" x14ac:dyDescent="0.2">
      <c r="R13133" s="237"/>
    </row>
    <row r="13138" spans="18:18" x14ac:dyDescent="0.2">
      <c r="R13138" s="97"/>
    </row>
    <row r="13139" spans="18:18" x14ac:dyDescent="0.2">
      <c r="R13139" s="234"/>
    </row>
    <row r="13140" spans="18:18" x14ac:dyDescent="0.2">
      <c r="R13140" s="262"/>
    </row>
    <row r="13141" spans="18:18" x14ac:dyDescent="0.2">
      <c r="R13141" s="234"/>
    </row>
    <row r="13142" spans="18:18" x14ac:dyDescent="0.2">
      <c r="R13142" s="234"/>
    </row>
    <row r="13143" spans="18:18" x14ac:dyDescent="0.2">
      <c r="R13143" s="94"/>
    </row>
    <row r="13158" spans="18:18" x14ac:dyDescent="0.2">
      <c r="R13158" s="235"/>
    </row>
    <row r="13159" spans="18:18" x14ac:dyDescent="0.2">
      <c r="R13159" s="234"/>
    </row>
    <row r="13160" spans="18:18" x14ac:dyDescent="0.2">
      <c r="R13160" s="236"/>
    </row>
    <row r="13161" spans="18:18" x14ac:dyDescent="0.2">
      <c r="R13161" s="236"/>
    </row>
    <row r="13162" spans="18:18" x14ac:dyDescent="0.2">
      <c r="R13162" s="234"/>
    </row>
    <row r="13163" spans="18:18" x14ac:dyDescent="0.2">
      <c r="R13163" s="236"/>
    </row>
    <row r="13164" spans="18:18" x14ac:dyDescent="0.2">
      <c r="R13164" s="236"/>
    </row>
    <row r="13165" spans="18:18" x14ac:dyDescent="0.2">
      <c r="R13165" s="237"/>
    </row>
    <row r="13166" spans="18:18" x14ac:dyDescent="0.2">
      <c r="R13166" s="237"/>
    </row>
    <row r="13171" spans="18:18" x14ac:dyDescent="0.2">
      <c r="R13171" s="97"/>
    </row>
    <row r="13172" spans="18:18" x14ac:dyDescent="0.2">
      <c r="R13172" s="234"/>
    </row>
    <row r="13173" spans="18:18" x14ac:dyDescent="0.2">
      <c r="R13173" s="262"/>
    </row>
    <row r="13174" spans="18:18" x14ac:dyDescent="0.2">
      <c r="R13174" s="234"/>
    </row>
    <row r="13175" spans="18:18" x14ac:dyDescent="0.2">
      <c r="R13175" s="234"/>
    </row>
    <row r="13176" spans="18:18" x14ac:dyDescent="0.2">
      <c r="R13176" s="94"/>
    </row>
    <row r="13191" spans="18:18" x14ac:dyDescent="0.2">
      <c r="R13191" s="235"/>
    </row>
    <row r="13192" spans="18:18" x14ac:dyDescent="0.2">
      <c r="R13192" s="234"/>
    </row>
    <row r="13193" spans="18:18" x14ac:dyDescent="0.2">
      <c r="R13193" s="236"/>
    </row>
    <row r="13194" spans="18:18" x14ac:dyDescent="0.2">
      <c r="R13194" s="236"/>
    </row>
    <row r="13195" spans="18:18" x14ac:dyDescent="0.2">
      <c r="R13195" s="234"/>
    </row>
    <row r="13196" spans="18:18" x14ac:dyDescent="0.2">
      <c r="R13196" s="236"/>
    </row>
    <row r="13197" spans="18:18" x14ac:dyDescent="0.2">
      <c r="R13197" s="236"/>
    </row>
    <row r="13198" spans="18:18" x14ac:dyDescent="0.2">
      <c r="R13198" s="237"/>
    </row>
    <row r="13199" spans="18:18" x14ac:dyDescent="0.2">
      <c r="R13199" s="237"/>
    </row>
    <row r="13204" spans="18:18" x14ac:dyDescent="0.2">
      <c r="R13204" s="97"/>
    </row>
    <row r="13205" spans="18:18" x14ac:dyDescent="0.2">
      <c r="R13205" s="234"/>
    </row>
    <row r="13206" spans="18:18" x14ac:dyDescent="0.2">
      <c r="R13206" s="262"/>
    </row>
    <row r="13207" spans="18:18" x14ac:dyDescent="0.2">
      <c r="R13207" s="234"/>
    </row>
    <row r="13208" spans="18:18" x14ac:dyDescent="0.2">
      <c r="R13208" s="234"/>
    </row>
    <row r="13209" spans="18:18" x14ac:dyDescent="0.2">
      <c r="R13209" s="94"/>
    </row>
    <row r="13224" spans="18:18" x14ac:dyDescent="0.2">
      <c r="R13224" s="235"/>
    </row>
    <row r="13225" spans="18:18" x14ac:dyDescent="0.2">
      <c r="R13225" s="234"/>
    </row>
    <row r="13226" spans="18:18" x14ac:dyDescent="0.2">
      <c r="R13226" s="236"/>
    </row>
    <row r="13227" spans="18:18" x14ac:dyDescent="0.2">
      <c r="R13227" s="236"/>
    </row>
    <row r="13228" spans="18:18" x14ac:dyDescent="0.2">
      <c r="R13228" s="234"/>
    </row>
    <row r="13229" spans="18:18" x14ac:dyDescent="0.2">
      <c r="R13229" s="236"/>
    </row>
    <row r="13230" spans="18:18" x14ac:dyDescent="0.2">
      <c r="R13230" s="236"/>
    </row>
    <row r="13231" spans="18:18" x14ac:dyDescent="0.2">
      <c r="R13231" s="237"/>
    </row>
    <row r="13232" spans="18:18" x14ac:dyDescent="0.2">
      <c r="R13232" s="237"/>
    </row>
    <row r="13237" spans="18:18" x14ac:dyDescent="0.2">
      <c r="R13237" s="97"/>
    </row>
    <row r="13238" spans="18:18" x14ac:dyDescent="0.2">
      <c r="R13238" s="234"/>
    </row>
    <row r="13239" spans="18:18" x14ac:dyDescent="0.2">
      <c r="R13239" s="262"/>
    </row>
    <row r="13240" spans="18:18" x14ac:dyDescent="0.2">
      <c r="R13240" s="234"/>
    </row>
    <row r="13241" spans="18:18" x14ac:dyDescent="0.2">
      <c r="R13241" s="234"/>
    </row>
    <row r="13242" spans="18:18" x14ac:dyDescent="0.2">
      <c r="R13242" s="94"/>
    </row>
    <row r="13257" spans="18:18" x14ac:dyDescent="0.2">
      <c r="R13257" s="235"/>
    </row>
    <row r="13258" spans="18:18" x14ac:dyDescent="0.2">
      <c r="R13258" s="234"/>
    </row>
    <row r="13259" spans="18:18" x14ac:dyDescent="0.2">
      <c r="R13259" s="236"/>
    </row>
    <row r="13260" spans="18:18" x14ac:dyDescent="0.2">
      <c r="R13260" s="236"/>
    </row>
    <row r="13261" spans="18:18" x14ac:dyDescent="0.2">
      <c r="R13261" s="234"/>
    </row>
    <row r="13262" spans="18:18" x14ac:dyDescent="0.2">
      <c r="R13262" s="236"/>
    </row>
    <row r="13263" spans="18:18" x14ac:dyDescent="0.2">
      <c r="R13263" s="236"/>
    </row>
    <row r="13264" spans="18:18" x14ac:dyDescent="0.2">
      <c r="R13264" s="237"/>
    </row>
    <row r="13265" spans="18:18" x14ac:dyDescent="0.2">
      <c r="R13265" s="237"/>
    </row>
    <row r="13270" spans="18:18" x14ac:dyDescent="0.2">
      <c r="R13270" s="97"/>
    </row>
    <row r="13271" spans="18:18" x14ac:dyDescent="0.2">
      <c r="R13271" s="234"/>
    </row>
    <row r="13272" spans="18:18" x14ac:dyDescent="0.2">
      <c r="R13272" s="262"/>
    </row>
    <row r="13273" spans="18:18" x14ac:dyDescent="0.2">
      <c r="R13273" s="234"/>
    </row>
    <row r="13274" spans="18:18" x14ac:dyDescent="0.2">
      <c r="R13274" s="234"/>
    </row>
    <row r="13275" spans="18:18" x14ac:dyDescent="0.2">
      <c r="R13275" s="94"/>
    </row>
    <row r="13290" spans="18:18" x14ac:dyDescent="0.2">
      <c r="R13290" s="235"/>
    </row>
    <row r="13291" spans="18:18" x14ac:dyDescent="0.2">
      <c r="R13291" s="234"/>
    </row>
    <row r="13292" spans="18:18" x14ac:dyDescent="0.2">
      <c r="R13292" s="236"/>
    </row>
    <row r="13293" spans="18:18" x14ac:dyDescent="0.2">
      <c r="R13293" s="236"/>
    </row>
    <row r="13294" spans="18:18" x14ac:dyDescent="0.2">
      <c r="R13294" s="234"/>
    </row>
    <row r="13295" spans="18:18" x14ac:dyDescent="0.2">
      <c r="R13295" s="236"/>
    </row>
    <row r="13296" spans="18:18" x14ac:dyDescent="0.2">
      <c r="R13296" s="236"/>
    </row>
    <row r="13297" spans="18:18" x14ac:dyDescent="0.2">
      <c r="R13297" s="237"/>
    </row>
    <row r="13298" spans="18:18" x14ac:dyDescent="0.2">
      <c r="R13298" s="237"/>
    </row>
    <row r="13303" spans="18:18" x14ac:dyDescent="0.2">
      <c r="R13303" s="97"/>
    </row>
    <row r="13304" spans="18:18" x14ac:dyDescent="0.2">
      <c r="R13304" s="234"/>
    </row>
    <row r="13305" spans="18:18" x14ac:dyDescent="0.2">
      <c r="R13305" s="262"/>
    </row>
    <row r="13306" spans="18:18" x14ac:dyDescent="0.2">
      <c r="R13306" s="234"/>
    </row>
    <row r="13307" spans="18:18" x14ac:dyDescent="0.2">
      <c r="R13307" s="234"/>
    </row>
    <row r="13308" spans="18:18" x14ac:dyDescent="0.2">
      <c r="R13308" s="94"/>
    </row>
    <row r="13323" spans="18:18" x14ac:dyDescent="0.2">
      <c r="R13323" s="235"/>
    </row>
    <row r="13324" spans="18:18" x14ac:dyDescent="0.2">
      <c r="R13324" s="234"/>
    </row>
    <row r="13325" spans="18:18" x14ac:dyDescent="0.2">
      <c r="R13325" s="236"/>
    </row>
    <row r="13326" spans="18:18" x14ac:dyDescent="0.2">
      <c r="R13326" s="236"/>
    </row>
    <row r="13327" spans="18:18" x14ac:dyDescent="0.2">
      <c r="R13327" s="234"/>
    </row>
    <row r="13328" spans="18:18" x14ac:dyDescent="0.2">
      <c r="R13328" s="236"/>
    </row>
    <row r="13329" spans="18:18" x14ac:dyDescent="0.2">
      <c r="R13329" s="236"/>
    </row>
    <row r="13330" spans="18:18" x14ac:dyDescent="0.2">
      <c r="R13330" s="237"/>
    </row>
    <row r="13331" spans="18:18" x14ac:dyDescent="0.2">
      <c r="R13331" s="237"/>
    </row>
    <row r="13336" spans="18:18" x14ac:dyDescent="0.2">
      <c r="R13336" s="97"/>
    </row>
    <row r="13337" spans="18:18" x14ac:dyDescent="0.2">
      <c r="R13337" s="234"/>
    </row>
    <row r="13338" spans="18:18" x14ac:dyDescent="0.2">
      <c r="R13338" s="262"/>
    </row>
    <row r="13339" spans="18:18" x14ac:dyDescent="0.2">
      <c r="R13339" s="234"/>
    </row>
    <row r="13340" spans="18:18" x14ac:dyDescent="0.2">
      <c r="R13340" s="234"/>
    </row>
    <row r="13341" spans="18:18" x14ac:dyDescent="0.2">
      <c r="R13341" s="94"/>
    </row>
    <row r="13356" spans="18:18" x14ac:dyDescent="0.2">
      <c r="R13356" s="235"/>
    </row>
    <row r="13357" spans="18:18" x14ac:dyDescent="0.2">
      <c r="R13357" s="234"/>
    </row>
    <row r="13358" spans="18:18" x14ac:dyDescent="0.2">
      <c r="R13358" s="236"/>
    </row>
    <row r="13359" spans="18:18" x14ac:dyDescent="0.2">
      <c r="R13359" s="236"/>
    </row>
    <row r="13360" spans="18:18" x14ac:dyDescent="0.2">
      <c r="R13360" s="234"/>
    </row>
    <row r="13361" spans="18:18" x14ac:dyDescent="0.2">
      <c r="R13361" s="236"/>
    </row>
    <row r="13362" spans="18:18" x14ac:dyDescent="0.2">
      <c r="R13362" s="236"/>
    </row>
    <row r="13363" spans="18:18" x14ac:dyDescent="0.2">
      <c r="R13363" s="237"/>
    </row>
    <row r="13364" spans="18:18" x14ac:dyDescent="0.2">
      <c r="R13364" s="237"/>
    </row>
    <row r="13369" spans="18:18" x14ac:dyDescent="0.2">
      <c r="R13369" s="97"/>
    </row>
    <row r="13370" spans="18:18" x14ac:dyDescent="0.2">
      <c r="R13370" s="234"/>
    </row>
    <row r="13371" spans="18:18" x14ac:dyDescent="0.2">
      <c r="R13371" s="262"/>
    </row>
    <row r="13372" spans="18:18" x14ac:dyDescent="0.2">
      <c r="R13372" s="234"/>
    </row>
    <row r="13373" spans="18:18" x14ac:dyDescent="0.2">
      <c r="R13373" s="234"/>
    </row>
    <row r="13374" spans="18:18" x14ac:dyDescent="0.2">
      <c r="R13374" s="94"/>
    </row>
    <row r="13389" spans="18:18" x14ac:dyDescent="0.2">
      <c r="R13389" s="235"/>
    </row>
    <row r="13390" spans="18:18" x14ac:dyDescent="0.2">
      <c r="R13390" s="234"/>
    </row>
    <row r="13391" spans="18:18" x14ac:dyDescent="0.2">
      <c r="R13391" s="236"/>
    </row>
    <row r="13392" spans="18:18" x14ac:dyDescent="0.2">
      <c r="R13392" s="236"/>
    </row>
    <row r="13393" spans="18:18" x14ac:dyDescent="0.2">
      <c r="R13393" s="234"/>
    </row>
    <row r="13394" spans="18:18" x14ac:dyDescent="0.2">
      <c r="R13394" s="236"/>
    </row>
    <row r="13395" spans="18:18" x14ac:dyDescent="0.2">
      <c r="R13395" s="236"/>
    </row>
    <row r="13396" spans="18:18" x14ac:dyDescent="0.2">
      <c r="R13396" s="237"/>
    </row>
    <row r="13397" spans="18:18" x14ac:dyDescent="0.2">
      <c r="R13397" s="237"/>
    </row>
    <row r="13402" spans="18:18" x14ac:dyDescent="0.2">
      <c r="R13402" s="97"/>
    </row>
    <row r="13403" spans="18:18" x14ac:dyDescent="0.2">
      <c r="R13403" s="234"/>
    </row>
    <row r="13404" spans="18:18" x14ac:dyDescent="0.2">
      <c r="R13404" s="262"/>
    </row>
    <row r="13405" spans="18:18" x14ac:dyDescent="0.2">
      <c r="R13405" s="234"/>
    </row>
    <row r="13406" spans="18:18" x14ac:dyDescent="0.2">
      <c r="R13406" s="234"/>
    </row>
    <row r="13407" spans="18:18" x14ac:dyDescent="0.2">
      <c r="R13407" s="94"/>
    </row>
    <row r="13422" spans="18:18" x14ac:dyDescent="0.2">
      <c r="R13422" s="235"/>
    </row>
    <row r="13423" spans="18:18" x14ac:dyDescent="0.2">
      <c r="R13423" s="234"/>
    </row>
    <row r="13424" spans="18:18" x14ac:dyDescent="0.2">
      <c r="R13424" s="236"/>
    </row>
    <row r="13425" spans="18:18" x14ac:dyDescent="0.2">
      <c r="R13425" s="236"/>
    </row>
    <row r="13426" spans="18:18" x14ac:dyDescent="0.2">
      <c r="R13426" s="234"/>
    </row>
    <row r="13427" spans="18:18" x14ac:dyDescent="0.2">
      <c r="R13427" s="236"/>
    </row>
    <row r="13428" spans="18:18" x14ac:dyDescent="0.2">
      <c r="R13428" s="236"/>
    </row>
    <row r="13429" spans="18:18" x14ac:dyDescent="0.2">
      <c r="R13429" s="237"/>
    </row>
    <row r="13430" spans="18:18" x14ac:dyDescent="0.2">
      <c r="R13430" s="237"/>
    </row>
    <row r="13435" spans="18:18" x14ac:dyDescent="0.2">
      <c r="R13435" s="97"/>
    </row>
    <row r="13436" spans="18:18" x14ac:dyDescent="0.2">
      <c r="R13436" s="234"/>
    </row>
    <row r="13437" spans="18:18" x14ac:dyDescent="0.2">
      <c r="R13437" s="262"/>
    </row>
    <row r="13438" spans="18:18" x14ac:dyDescent="0.2">
      <c r="R13438" s="234"/>
    </row>
    <row r="13439" spans="18:18" x14ac:dyDescent="0.2">
      <c r="R13439" s="234"/>
    </row>
    <row r="13440" spans="18:18" x14ac:dyDescent="0.2">
      <c r="R13440" s="94"/>
    </row>
    <row r="13455" spans="18:18" x14ac:dyDescent="0.2">
      <c r="R13455" s="235"/>
    </row>
    <row r="13456" spans="18:18" x14ac:dyDescent="0.2">
      <c r="R13456" s="234"/>
    </row>
    <row r="13457" spans="18:18" x14ac:dyDescent="0.2">
      <c r="R13457" s="236"/>
    </row>
    <row r="13458" spans="18:18" x14ac:dyDescent="0.2">
      <c r="R13458" s="236"/>
    </row>
    <row r="13459" spans="18:18" x14ac:dyDescent="0.2">
      <c r="R13459" s="234"/>
    </row>
    <row r="13460" spans="18:18" x14ac:dyDescent="0.2">
      <c r="R13460" s="236"/>
    </row>
    <row r="13461" spans="18:18" x14ac:dyDescent="0.2">
      <c r="R13461" s="236"/>
    </row>
    <row r="13462" spans="18:18" x14ac:dyDescent="0.2">
      <c r="R13462" s="237"/>
    </row>
    <row r="13463" spans="18:18" x14ac:dyDescent="0.2">
      <c r="R13463" s="237"/>
    </row>
    <row r="13468" spans="18:18" x14ac:dyDescent="0.2">
      <c r="R13468" s="97"/>
    </row>
    <row r="13469" spans="18:18" x14ac:dyDescent="0.2">
      <c r="R13469" s="234"/>
    </row>
    <row r="13470" spans="18:18" x14ac:dyDescent="0.2">
      <c r="R13470" s="262"/>
    </row>
    <row r="13471" spans="18:18" x14ac:dyDescent="0.2">
      <c r="R13471" s="234"/>
    </row>
    <row r="13472" spans="18:18" x14ac:dyDescent="0.2">
      <c r="R13472" s="234"/>
    </row>
    <row r="13473" spans="18:18" x14ac:dyDescent="0.2">
      <c r="R13473" s="94"/>
    </row>
    <row r="13488" spans="18:18" x14ac:dyDescent="0.2">
      <c r="R13488" s="235"/>
    </row>
    <row r="13489" spans="18:18" x14ac:dyDescent="0.2">
      <c r="R13489" s="234"/>
    </row>
    <row r="13490" spans="18:18" x14ac:dyDescent="0.2">
      <c r="R13490" s="236"/>
    </row>
    <row r="13491" spans="18:18" x14ac:dyDescent="0.2">
      <c r="R13491" s="236"/>
    </row>
    <row r="13492" spans="18:18" x14ac:dyDescent="0.2">
      <c r="R13492" s="234"/>
    </row>
    <row r="13493" spans="18:18" x14ac:dyDescent="0.2">
      <c r="R13493" s="236"/>
    </row>
    <row r="13494" spans="18:18" x14ac:dyDescent="0.2">
      <c r="R13494" s="236"/>
    </row>
    <row r="13495" spans="18:18" x14ac:dyDescent="0.2">
      <c r="R13495" s="237"/>
    </row>
    <row r="13496" spans="18:18" x14ac:dyDescent="0.2">
      <c r="R13496" s="237"/>
    </row>
    <row r="13501" spans="18:18" x14ac:dyDescent="0.2">
      <c r="R13501" s="97"/>
    </row>
    <row r="13502" spans="18:18" x14ac:dyDescent="0.2">
      <c r="R13502" s="234"/>
    </row>
    <row r="13503" spans="18:18" x14ac:dyDescent="0.2">
      <c r="R13503" s="262"/>
    </row>
    <row r="13504" spans="18:18" x14ac:dyDescent="0.2">
      <c r="R13504" s="234"/>
    </row>
    <row r="13505" spans="18:18" x14ac:dyDescent="0.2">
      <c r="R13505" s="234"/>
    </row>
    <row r="13506" spans="18:18" x14ac:dyDescent="0.2">
      <c r="R13506" s="94"/>
    </row>
    <row r="13521" spans="18:18" x14ac:dyDescent="0.2">
      <c r="R13521" s="235"/>
    </row>
    <row r="13522" spans="18:18" x14ac:dyDescent="0.2">
      <c r="R13522" s="234"/>
    </row>
    <row r="13523" spans="18:18" x14ac:dyDescent="0.2">
      <c r="R13523" s="236"/>
    </row>
    <row r="13524" spans="18:18" x14ac:dyDescent="0.2">
      <c r="R13524" s="236"/>
    </row>
    <row r="13525" spans="18:18" x14ac:dyDescent="0.2">
      <c r="R13525" s="234"/>
    </row>
    <row r="13526" spans="18:18" x14ac:dyDescent="0.2">
      <c r="R13526" s="236"/>
    </row>
    <row r="13527" spans="18:18" x14ac:dyDescent="0.2">
      <c r="R13527" s="236"/>
    </row>
    <row r="13528" spans="18:18" x14ac:dyDescent="0.2">
      <c r="R13528" s="237"/>
    </row>
    <row r="13529" spans="18:18" x14ac:dyDescent="0.2">
      <c r="R13529" s="237"/>
    </row>
    <row r="13534" spans="18:18" x14ac:dyDescent="0.2">
      <c r="R13534" s="97"/>
    </row>
    <row r="13535" spans="18:18" x14ac:dyDescent="0.2">
      <c r="R13535" s="234"/>
    </row>
    <row r="13536" spans="18:18" x14ac:dyDescent="0.2">
      <c r="R13536" s="262"/>
    </row>
    <row r="13537" spans="18:18" x14ac:dyDescent="0.2">
      <c r="R13537" s="234"/>
    </row>
    <row r="13538" spans="18:18" x14ac:dyDescent="0.2">
      <c r="R13538" s="234"/>
    </row>
    <row r="13539" spans="18:18" x14ac:dyDescent="0.2">
      <c r="R13539" s="94"/>
    </row>
    <row r="13554" spans="18:18" x14ac:dyDescent="0.2">
      <c r="R13554" s="235"/>
    </row>
    <row r="13555" spans="18:18" x14ac:dyDescent="0.2">
      <c r="R13555" s="234"/>
    </row>
    <row r="13556" spans="18:18" x14ac:dyDescent="0.2">
      <c r="R13556" s="236"/>
    </row>
    <row r="13557" spans="18:18" x14ac:dyDescent="0.2">
      <c r="R13557" s="236"/>
    </row>
    <row r="13558" spans="18:18" x14ac:dyDescent="0.2">
      <c r="R13558" s="234"/>
    </row>
    <row r="13559" spans="18:18" x14ac:dyDescent="0.2">
      <c r="R13559" s="236"/>
    </row>
    <row r="13560" spans="18:18" x14ac:dyDescent="0.2">
      <c r="R13560" s="236"/>
    </row>
    <row r="13561" spans="18:18" x14ac:dyDescent="0.2">
      <c r="R13561" s="237"/>
    </row>
    <row r="13562" spans="18:18" x14ac:dyDescent="0.2">
      <c r="R13562" s="237"/>
    </row>
    <row r="13567" spans="18:18" x14ac:dyDescent="0.2">
      <c r="R13567" s="97"/>
    </row>
    <row r="13568" spans="18:18" x14ac:dyDescent="0.2">
      <c r="R13568" s="234"/>
    </row>
    <row r="13569" spans="18:18" x14ac:dyDescent="0.2">
      <c r="R13569" s="262"/>
    </row>
    <row r="13570" spans="18:18" x14ac:dyDescent="0.2">
      <c r="R13570" s="234"/>
    </row>
    <row r="13571" spans="18:18" x14ac:dyDescent="0.2">
      <c r="R13571" s="234"/>
    </row>
    <row r="13572" spans="18:18" x14ac:dyDescent="0.2">
      <c r="R13572" s="94"/>
    </row>
    <row r="13587" spans="18:18" x14ac:dyDescent="0.2">
      <c r="R13587" s="235"/>
    </row>
    <row r="13588" spans="18:18" x14ac:dyDescent="0.2">
      <c r="R13588" s="234"/>
    </row>
    <row r="13589" spans="18:18" x14ac:dyDescent="0.2">
      <c r="R13589" s="236"/>
    </row>
    <row r="13590" spans="18:18" x14ac:dyDescent="0.2">
      <c r="R13590" s="236"/>
    </row>
    <row r="13591" spans="18:18" x14ac:dyDescent="0.2">
      <c r="R13591" s="234"/>
    </row>
    <row r="13592" spans="18:18" x14ac:dyDescent="0.2">
      <c r="R13592" s="236"/>
    </row>
    <row r="13593" spans="18:18" x14ac:dyDescent="0.2">
      <c r="R13593" s="236"/>
    </row>
    <row r="13594" spans="18:18" x14ac:dyDescent="0.2">
      <c r="R13594" s="237"/>
    </row>
    <row r="13595" spans="18:18" x14ac:dyDescent="0.2">
      <c r="R13595" s="237"/>
    </row>
    <row r="13600" spans="18:18" x14ac:dyDescent="0.2">
      <c r="R13600" s="97"/>
    </row>
    <row r="13601" spans="18:18" x14ac:dyDescent="0.2">
      <c r="R13601" s="234"/>
    </row>
    <row r="13602" spans="18:18" x14ac:dyDescent="0.2">
      <c r="R13602" s="262"/>
    </row>
    <row r="13603" spans="18:18" x14ac:dyDescent="0.2">
      <c r="R13603" s="234"/>
    </row>
    <row r="13604" spans="18:18" x14ac:dyDescent="0.2">
      <c r="R13604" s="234"/>
    </row>
    <row r="13605" spans="18:18" x14ac:dyDescent="0.2">
      <c r="R13605" s="94"/>
    </row>
    <row r="13620" spans="18:18" x14ac:dyDescent="0.2">
      <c r="R13620" s="235"/>
    </row>
    <row r="13621" spans="18:18" x14ac:dyDescent="0.2">
      <c r="R13621" s="234"/>
    </row>
    <row r="13622" spans="18:18" x14ac:dyDescent="0.2">
      <c r="R13622" s="236"/>
    </row>
    <row r="13623" spans="18:18" x14ac:dyDescent="0.2">
      <c r="R13623" s="236"/>
    </row>
    <row r="13624" spans="18:18" x14ac:dyDescent="0.2">
      <c r="R13624" s="234"/>
    </row>
    <row r="13625" spans="18:18" x14ac:dyDescent="0.2">
      <c r="R13625" s="236"/>
    </row>
    <row r="13626" spans="18:18" x14ac:dyDescent="0.2">
      <c r="R13626" s="236"/>
    </row>
    <row r="13627" spans="18:18" x14ac:dyDescent="0.2">
      <c r="R13627" s="237"/>
    </row>
    <row r="13628" spans="18:18" x14ac:dyDescent="0.2">
      <c r="R13628" s="237"/>
    </row>
    <row r="13633" spans="18:18" x14ac:dyDescent="0.2">
      <c r="R13633" s="97"/>
    </row>
    <row r="13634" spans="18:18" x14ac:dyDescent="0.2">
      <c r="R13634" s="234"/>
    </row>
    <row r="13635" spans="18:18" x14ac:dyDescent="0.2">
      <c r="R13635" s="262"/>
    </row>
    <row r="13636" spans="18:18" x14ac:dyDescent="0.2">
      <c r="R13636" s="234"/>
    </row>
    <row r="13637" spans="18:18" x14ac:dyDescent="0.2">
      <c r="R13637" s="234"/>
    </row>
    <row r="13638" spans="18:18" x14ac:dyDescent="0.2">
      <c r="R13638" s="94"/>
    </row>
    <row r="13653" spans="18:18" x14ac:dyDescent="0.2">
      <c r="R13653" s="235"/>
    </row>
    <row r="13654" spans="18:18" x14ac:dyDescent="0.2">
      <c r="R13654" s="234"/>
    </row>
    <row r="13655" spans="18:18" x14ac:dyDescent="0.2">
      <c r="R13655" s="236"/>
    </row>
    <row r="13656" spans="18:18" x14ac:dyDescent="0.2">
      <c r="R13656" s="236"/>
    </row>
    <row r="13657" spans="18:18" x14ac:dyDescent="0.2">
      <c r="R13657" s="234"/>
    </row>
    <row r="13658" spans="18:18" x14ac:dyDescent="0.2">
      <c r="R13658" s="236"/>
    </row>
    <row r="13659" spans="18:18" x14ac:dyDescent="0.2">
      <c r="R13659" s="236"/>
    </row>
    <row r="13660" spans="18:18" x14ac:dyDescent="0.2">
      <c r="R13660" s="237"/>
    </row>
    <row r="13661" spans="18:18" x14ac:dyDescent="0.2">
      <c r="R13661" s="237"/>
    </row>
    <row r="13666" spans="18:18" x14ac:dyDescent="0.2">
      <c r="R13666" s="97"/>
    </row>
    <row r="13667" spans="18:18" x14ac:dyDescent="0.2">
      <c r="R13667" s="234"/>
    </row>
    <row r="13668" spans="18:18" x14ac:dyDescent="0.2">
      <c r="R13668" s="262"/>
    </row>
    <row r="13669" spans="18:18" x14ac:dyDescent="0.2">
      <c r="R13669" s="234"/>
    </row>
    <row r="13670" spans="18:18" x14ac:dyDescent="0.2">
      <c r="R13670" s="234"/>
    </row>
    <row r="13671" spans="18:18" x14ac:dyDescent="0.2">
      <c r="R13671" s="94"/>
    </row>
    <row r="13686" spans="18:18" x14ac:dyDescent="0.2">
      <c r="R13686" s="235"/>
    </row>
    <row r="13687" spans="18:18" x14ac:dyDescent="0.2">
      <c r="R13687" s="234"/>
    </row>
    <row r="13688" spans="18:18" x14ac:dyDescent="0.2">
      <c r="R13688" s="236"/>
    </row>
    <row r="13689" spans="18:18" x14ac:dyDescent="0.2">
      <c r="R13689" s="236"/>
    </row>
    <row r="13690" spans="18:18" x14ac:dyDescent="0.2">
      <c r="R13690" s="234"/>
    </row>
    <row r="13691" spans="18:18" x14ac:dyDescent="0.2">
      <c r="R13691" s="236"/>
    </row>
    <row r="13692" spans="18:18" x14ac:dyDescent="0.2">
      <c r="R13692" s="236"/>
    </row>
    <row r="13693" spans="18:18" x14ac:dyDescent="0.2">
      <c r="R13693" s="237"/>
    </row>
    <row r="13694" spans="18:18" x14ac:dyDescent="0.2">
      <c r="R13694" s="237"/>
    </row>
    <row r="13699" spans="18:18" x14ac:dyDescent="0.2">
      <c r="R13699" s="97"/>
    </row>
    <row r="13700" spans="18:18" x14ac:dyDescent="0.2">
      <c r="R13700" s="234"/>
    </row>
    <row r="13701" spans="18:18" x14ac:dyDescent="0.2">
      <c r="R13701" s="262"/>
    </row>
    <row r="13702" spans="18:18" x14ac:dyDescent="0.2">
      <c r="R13702" s="234"/>
    </row>
    <row r="13703" spans="18:18" x14ac:dyDescent="0.2">
      <c r="R13703" s="234"/>
    </row>
    <row r="13704" spans="18:18" x14ac:dyDescent="0.2">
      <c r="R13704" s="94"/>
    </row>
    <row r="13719" spans="18:18" x14ac:dyDescent="0.2">
      <c r="R13719" s="235"/>
    </row>
    <row r="13720" spans="18:18" x14ac:dyDescent="0.2">
      <c r="R13720" s="234"/>
    </row>
    <row r="13721" spans="18:18" x14ac:dyDescent="0.2">
      <c r="R13721" s="236"/>
    </row>
    <row r="13722" spans="18:18" x14ac:dyDescent="0.2">
      <c r="R13722" s="236"/>
    </row>
    <row r="13723" spans="18:18" x14ac:dyDescent="0.2">
      <c r="R13723" s="234"/>
    </row>
    <row r="13724" spans="18:18" x14ac:dyDescent="0.2">
      <c r="R13724" s="236"/>
    </row>
    <row r="13725" spans="18:18" x14ac:dyDescent="0.2">
      <c r="R13725" s="236"/>
    </row>
    <row r="13726" spans="18:18" x14ac:dyDescent="0.2">
      <c r="R13726" s="237"/>
    </row>
    <row r="13727" spans="18:18" x14ac:dyDescent="0.2">
      <c r="R13727" s="237"/>
    </row>
    <row r="13732" spans="18:18" x14ac:dyDescent="0.2">
      <c r="R13732" s="97"/>
    </row>
    <row r="13733" spans="18:18" x14ac:dyDescent="0.2">
      <c r="R13733" s="234"/>
    </row>
    <row r="13734" spans="18:18" x14ac:dyDescent="0.2">
      <c r="R13734" s="262"/>
    </row>
    <row r="13735" spans="18:18" x14ac:dyDescent="0.2">
      <c r="R13735" s="234"/>
    </row>
    <row r="13736" spans="18:18" x14ac:dyDescent="0.2">
      <c r="R13736" s="234"/>
    </row>
    <row r="13737" spans="18:18" x14ac:dyDescent="0.2">
      <c r="R13737" s="94"/>
    </row>
    <row r="13752" spans="18:18" x14ac:dyDescent="0.2">
      <c r="R13752" s="235"/>
    </row>
    <row r="13753" spans="18:18" x14ac:dyDescent="0.2">
      <c r="R13753" s="234"/>
    </row>
    <row r="13754" spans="18:18" x14ac:dyDescent="0.2">
      <c r="R13754" s="236"/>
    </row>
    <row r="13755" spans="18:18" x14ac:dyDescent="0.2">
      <c r="R13755" s="236"/>
    </row>
    <row r="13756" spans="18:18" x14ac:dyDescent="0.2">
      <c r="R13756" s="234"/>
    </row>
    <row r="13757" spans="18:18" x14ac:dyDescent="0.2">
      <c r="R13757" s="236"/>
    </row>
    <row r="13758" spans="18:18" x14ac:dyDescent="0.2">
      <c r="R13758" s="236"/>
    </row>
    <row r="13759" spans="18:18" x14ac:dyDescent="0.2">
      <c r="R13759" s="237"/>
    </row>
    <row r="13760" spans="18:18" x14ac:dyDescent="0.2">
      <c r="R13760" s="237"/>
    </row>
    <row r="13765" spans="18:18" x14ac:dyDescent="0.2">
      <c r="R13765" s="97"/>
    </row>
    <row r="13766" spans="18:18" x14ac:dyDescent="0.2">
      <c r="R13766" s="234"/>
    </row>
    <row r="13767" spans="18:18" x14ac:dyDescent="0.2">
      <c r="R13767" s="262"/>
    </row>
    <row r="13768" spans="18:18" x14ac:dyDescent="0.2">
      <c r="R13768" s="234"/>
    </row>
    <row r="13769" spans="18:18" x14ac:dyDescent="0.2">
      <c r="R13769" s="234"/>
    </row>
    <row r="13770" spans="18:18" x14ac:dyDescent="0.2">
      <c r="R13770" s="94"/>
    </row>
    <row r="13785" spans="18:18" x14ac:dyDescent="0.2">
      <c r="R13785" s="235"/>
    </row>
    <row r="13786" spans="18:18" x14ac:dyDescent="0.2">
      <c r="R13786" s="234"/>
    </row>
    <row r="13787" spans="18:18" x14ac:dyDescent="0.2">
      <c r="R13787" s="236"/>
    </row>
    <row r="13788" spans="18:18" x14ac:dyDescent="0.2">
      <c r="R13788" s="236"/>
    </row>
    <row r="13789" spans="18:18" x14ac:dyDescent="0.2">
      <c r="R13789" s="234"/>
    </row>
    <row r="13790" spans="18:18" x14ac:dyDescent="0.2">
      <c r="R13790" s="236"/>
    </row>
    <row r="13791" spans="18:18" x14ac:dyDescent="0.2">
      <c r="R13791" s="236"/>
    </row>
    <row r="13792" spans="18:18" x14ac:dyDescent="0.2">
      <c r="R13792" s="237"/>
    </row>
    <row r="13793" spans="18:18" x14ac:dyDescent="0.2">
      <c r="R13793" s="237"/>
    </row>
    <row r="13798" spans="18:18" x14ac:dyDescent="0.2">
      <c r="R13798" s="97"/>
    </row>
    <row r="13799" spans="18:18" x14ac:dyDescent="0.2">
      <c r="R13799" s="234"/>
    </row>
    <row r="13800" spans="18:18" x14ac:dyDescent="0.2">
      <c r="R13800" s="262"/>
    </row>
    <row r="13801" spans="18:18" x14ac:dyDescent="0.2">
      <c r="R13801" s="234"/>
    </row>
    <row r="13802" spans="18:18" x14ac:dyDescent="0.2">
      <c r="R13802" s="234"/>
    </row>
    <row r="13803" spans="18:18" x14ac:dyDescent="0.2">
      <c r="R13803" s="94"/>
    </row>
    <row r="13818" spans="18:18" x14ac:dyDescent="0.2">
      <c r="R13818" s="235"/>
    </row>
    <row r="13819" spans="18:18" x14ac:dyDescent="0.2">
      <c r="R13819" s="234"/>
    </row>
    <row r="13820" spans="18:18" x14ac:dyDescent="0.2">
      <c r="R13820" s="236"/>
    </row>
    <row r="13821" spans="18:18" x14ac:dyDescent="0.2">
      <c r="R13821" s="236"/>
    </row>
    <row r="13822" spans="18:18" x14ac:dyDescent="0.2">
      <c r="R13822" s="234"/>
    </row>
    <row r="13823" spans="18:18" x14ac:dyDescent="0.2">
      <c r="R13823" s="236"/>
    </row>
    <row r="13824" spans="18:18" x14ac:dyDescent="0.2">
      <c r="R13824" s="236"/>
    </row>
    <row r="13825" spans="18:18" x14ac:dyDescent="0.2">
      <c r="R13825" s="237"/>
    </row>
    <row r="13826" spans="18:18" x14ac:dyDescent="0.2">
      <c r="R13826" s="237"/>
    </row>
    <row r="13831" spans="18:18" x14ac:dyDescent="0.2">
      <c r="R13831" s="97"/>
    </row>
    <row r="13832" spans="18:18" x14ac:dyDescent="0.2">
      <c r="R13832" s="234"/>
    </row>
    <row r="13833" spans="18:18" x14ac:dyDescent="0.2">
      <c r="R13833" s="262"/>
    </row>
    <row r="13834" spans="18:18" x14ac:dyDescent="0.2">
      <c r="R13834" s="234"/>
    </row>
    <row r="13835" spans="18:18" x14ac:dyDescent="0.2">
      <c r="R13835" s="234"/>
    </row>
    <row r="13836" spans="18:18" x14ac:dyDescent="0.2">
      <c r="R13836" s="94"/>
    </row>
    <row r="13851" spans="18:18" x14ac:dyDescent="0.2">
      <c r="R13851" s="235"/>
    </row>
    <row r="13852" spans="18:18" x14ac:dyDescent="0.2">
      <c r="R13852" s="234"/>
    </row>
    <row r="13853" spans="18:18" x14ac:dyDescent="0.2">
      <c r="R13853" s="236"/>
    </row>
    <row r="13854" spans="18:18" x14ac:dyDescent="0.2">
      <c r="R13854" s="236"/>
    </row>
    <row r="13855" spans="18:18" x14ac:dyDescent="0.2">
      <c r="R13855" s="234"/>
    </row>
    <row r="13856" spans="18:18" x14ac:dyDescent="0.2">
      <c r="R13856" s="236"/>
    </row>
    <row r="13857" spans="18:18" x14ac:dyDescent="0.2">
      <c r="R13857" s="236"/>
    </row>
    <row r="13858" spans="18:18" x14ac:dyDescent="0.2">
      <c r="R13858" s="237"/>
    </row>
    <row r="13859" spans="18:18" x14ac:dyDescent="0.2">
      <c r="R13859" s="237"/>
    </row>
    <row r="13864" spans="18:18" x14ac:dyDescent="0.2">
      <c r="R13864" s="97"/>
    </row>
    <row r="13865" spans="18:18" x14ac:dyDescent="0.2">
      <c r="R13865" s="234"/>
    </row>
    <row r="13866" spans="18:18" x14ac:dyDescent="0.2">
      <c r="R13866" s="262"/>
    </row>
    <row r="13867" spans="18:18" x14ac:dyDescent="0.2">
      <c r="R13867" s="234"/>
    </row>
    <row r="13868" spans="18:18" x14ac:dyDescent="0.2">
      <c r="R13868" s="234"/>
    </row>
    <row r="13869" spans="18:18" x14ac:dyDescent="0.2">
      <c r="R13869" s="94"/>
    </row>
    <row r="13884" spans="18:18" x14ac:dyDescent="0.2">
      <c r="R13884" s="235"/>
    </row>
    <row r="13885" spans="18:18" x14ac:dyDescent="0.2">
      <c r="R13885" s="234"/>
    </row>
    <row r="13886" spans="18:18" x14ac:dyDescent="0.2">
      <c r="R13886" s="236"/>
    </row>
    <row r="13887" spans="18:18" x14ac:dyDescent="0.2">
      <c r="R13887" s="236"/>
    </row>
    <row r="13888" spans="18:18" x14ac:dyDescent="0.2">
      <c r="R13888" s="234"/>
    </row>
    <row r="13889" spans="18:18" x14ac:dyDescent="0.2">
      <c r="R13889" s="236"/>
    </row>
    <row r="13890" spans="18:18" x14ac:dyDescent="0.2">
      <c r="R13890" s="236"/>
    </row>
    <row r="13891" spans="18:18" x14ac:dyDescent="0.2">
      <c r="R13891" s="237"/>
    </row>
    <row r="13892" spans="18:18" x14ac:dyDescent="0.2">
      <c r="R13892" s="237"/>
    </row>
    <row r="13897" spans="18:18" x14ac:dyDescent="0.2">
      <c r="R13897" s="97"/>
    </row>
    <row r="13898" spans="18:18" x14ac:dyDescent="0.2">
      <c r="R13898" s="234"/>
    </row>
    <row r="13899" spans="18:18" x14ac:dyDescent="0.2">
      <c r="R13899" s="262"/>
    </row>
    <row r="13900" spans="18:18" x14ac:dyDescent="0.2">
      <c r="R13900" s="234"/>
    </row>
    <row r="13901" spans="18:18" x14ac:dyDescent="0.2">
      <c r="R13901" s="234"/>
    </row>
    <row r="13902" spans="18:18" x14ac:dyDescent="0.2">
      <c r="R13902" s="94"/>
    </row>
    <row r="13917" spans="18:18" x14ac:dyDescent="0.2">
      <c r="R13917" s="235"/>
    </row>
    <row r="13918" spans="18:18" x14ac:dyDescent="0.2">
      <c r="R13918" s="234"/>
    </row>
    <row r="13919" spans="18:18" x14ac:dyDescent="0.2">
      <c r="R13919" s="236"/>
    </row>
    <row r="13920" spans="18:18" x14ac:dyDescent="0.2">
      <c r="R13920" s="236"/>
    </row>
    <row r="13921" spans="18:18" x14ac:dyDescent="0.2">
      <c r="R13921" s="234"/>
    </row>
    <row r="13922" spans="18:18" x14ac:dyDescent="0.2">
      <c r="R13922" s="236"/>
    </row>
    <row r="13923" spans="18:18" x14ac:dyDescent="0.2">
      <c r="R13923" s="236"/>
    </row>
    <row r="13924" spans="18:18" x14ac:dyDescent="0.2">
      <c r="R13924" s="237"/>
    </row>
    <row r="13925" spans="18:18" x14ac:dyDescent="0.2">
      <c r="R13925" s="237"/>
    </row>
    <row r="13930" spans="18:18" x14ac:dyDescent="0.2">
      <c r="R13930" s="97"/>
    </row>
    <row r="13931" spans="18:18" x14ac:dyDescent="0.2">
      <c r="R13931" s="234"/>
    </row>
    <row r="13932" spans="18:18" x14ac:dyDescent="0.2">
      <c r="R13932" s="262"/>
    </row>
    <row r="13933" spans="18:18" x14ac:dyDescent="0.2">
      <c r="R13933" s="234"/>
    </row>
    <row r="13934" spans="18:18" x14ac:dyDescent="0.2">
      <c r="R13934" s="234"/>
    </row>
    <row r="13935" spans="18:18" x14ac:dyDescent="0.2">
      <c r="R13935" s="94"/>
    </row>
    <row r="13950" spans="18:18" x14ac:dyDescent="0.2">
      <c r="R13950" s="235"/>
    </row>
    <row r="13951" spans="18:18" x14ac:dyDescent="0.2">
      <c r="R13951" s="234"/>
    </row>
    <row r="13952" spans="18:18" x14ac:dyDescent="0.2">
      <c r="R13952" s="236"/>
    </row>
    <row r="13953" spans="18:18" x14ac:dyDescent="0.2">
      <c r="R13953" s="236"/>
    </row>
    <row r="13954" spans="18:18" x14ac:dyDescent="0.2">
      <c r="R13954" s="234"/>
    </row>
    <row r="13955" spans="18:18" x14ac:dyDescent="0.2">
      <c r="R13955" s="236"/>
    </row>
    <row r="13956" spans="18:18" x14ac:dyDescent="0.2">
      <c r="R13956" s="236"/>
    </row>
    <row r="13957" spans="18:18" x14ac:dyDescent="0.2">
      <c r="R13957" s="237"/>
    </row>
    <row r="13958" spans="18:18" x14ac:dyDescent="0.2">
      <c r="R13958" s="237"/>
    </row>
    <row r="13963" spans="18:18" x14ac:dyDescent="0.2">
      <c r="R13963" s="97"/>
    </row>
    <row r="13964" spans="18:18" x14ac:dyDescent="0.2">
      <c r="R13964" s="234"/>
    </row>
    <row r="13965" spans="18:18" x14ac:dyDescent="0.2">
      <c r="R13965" s="262"/>
    </row>
    <row r="13966" spans="18:18" x14ac:dyDescent="0.2">
      <c r="R13966" s="234"/>
    </row>
    <row r="13967" spans="18:18" x14ac:dyDescent="0.2">
      <c r="R13967" s="234"/>
    </row>
    <row r="13968" spans="18:18" x14ac:dyDescent="0.2">
      <c r="R13968" s="94"/>
    </row>
    <row r="13983" spans="18:18" x14ac:dyDescent="0.2">
      <c r="R13983" s="235"/>
    </row>
    <row r="13984" spans="18:18" x14ac:dyDescent="0.2">
      <c r="R13984" s="234"/>
    </row>
    <row r="13985" spans="18:18" x14ac:dyDescent="0.2">
      <c r="R13985" s="236"/>
    </row>
    <row r="13986" spans="18:18" x14ac:dyDescent="0.2">
      <c r="R13986" s="236"/>
    </row>
    <row r="13987" spans="18:18" x14ac:dyDescent="0.2">
      <c r="R13987" s="234"/>
    </row>
    <row r="13988" spans="18:18" x14ac:dyDescent="0.2">
      <c r="R13988" s="236"/>
    </row>
    <row r="13989" spans="18:18" x14ac:dyDescent="0.2">
      <c r="R13989" s="236"/>
    </row>
    <row r="13990" spans="18:18" x14ac:dyDescent="0.2">
      <c r="R13990" s="237"/>
    </row>
    <row r="13991" spans="18:18" x14ac:dyDescent="0.2">
      <c r="R13991" s="237"/>
    </row>
    <row r="13996" spans="18:18" x14ac:dyDescent="0.2">
      <c r="R13996" s="97"/>
    </row>
    <row r="13997" spans="18:18" x14ac:dyDescent="0.2">
      <c r="R13997" s="234"/>
    </row>
    <row r="13998" spans="18:18" x14ac:dyDescent="0.2">
      <c r="R13998" s="262"/>
    </row>
    <row r="13999" spans="18:18" x14ac:dyDescent="0.2">
      <c r="R13999" s="234"/>
    </row>
    <row r="14000" spans="18:18" x14ac:dyDescent="0.2">
      <c r="R14000" s="234"/>
    </row>
    <row r="14001" spans="18:18" x14ac:dyDescent="0.2">
      <c r="R14001" s="94"/>
    </row>
    <row r="14016" spans="18:18" x14ac:dyDescent="0.2">
      <c r="R14016" s="235"/>
    </row>
    <row r="14017" spans="18:18" x14ac:dyDescent="0.2">
      <c r="R14017" s="234"/>
    </row>
    <row r="14018" spans="18:18" x14ac:dyDescent="0.2">
      <c r="R14018" s="236"/>
    </row>
    <row r="14019" spans="18:18" x14ac:dyDescent="0.2">
      <c r="R14019" s="236"/>
    </row>
    <row r="14020" spans="18:18" x14ac:dyDescent="0.2">
      <c r="R14020" s="234"/>
    </row>
    <row r="14021" spans="18:18" x14ac:dyDescent="0.2">
      <c r="R14021" s="236"/>
    </row>
    <row r="14022" spans="18:18" x14ac:dyDescent="0.2">
      <c r="R14022" s="236"/>
    </row>
    <row r="14023" spans="18:18" x14ac:dyDescent="0.2">
      <c r="R14023" s="237"/>
    </row>
    <row r="14024" spans="18:18" x14ac:dyDescent="0.2">
      <c r="R14024" s="237"/>
    </row>
    <row r="14029" spans="18:18" x14ac:dyDescent="0.2">
      <c r="R14029" s="97"/>
    </row>
    <row r="14030" spans="18:18" x14ac:dyDescent="0.2">
      <c r="R14030" s="234"/>
    </row>
    <row r="14031" spans="18:18" x14ac:dyDescent="0.2">
      <c r="R14031" s="262"/>
    </row>
    <row r="14032" spans="18:18" x14ac:dyDescent="0.2">
      <c r="R14032" s="234"/>
    </row>
    <row r="14033" spans="18:18" x14ac:dyDescent="0.2">
      <c r="R14033" s="234"/>
    </row>
    <row r="14034" spans="18:18" x14ac:dyDescent="0.2">
      <c r="R14034" s="94"/>
    </row>
    <row r="14049" spans="18:18" x14ac:dyDescent="0.2">
      <c r="R14049" s="235"/>
    </row>
    <row r="14050" spans="18:18" x14ac:dyDescent="0.2">
      <c r="R14050" s="234"/>
    </row>
    <row r="14051" spans="18:18" x14ac:dyDescent="0.2">
      <c r="R14051" s="236"/>
    </row>
    <row r="14052" spans="18:18" x14ac:dyDescent="0.2">
      <c r="R14052" s="236"/>
    </row>
    <row r="14053" spans="18:18" x14ac:dyDescent="0.2">
      <c r="R14053" s="234"/>
    </row>
    <row r="14054" spans="18:18" x14ac:dyDescent="0.2">
      <c r="R14054" s="236"/>
    </row>
    <row r="14055" spans="18:18" x14ac:dyDescent="0.2">
      <c r="R14055" s="236"/>
    </row>
    <row r="14056" spans="18:18" x14ac:dyDescent="0.2">
      <c r="R14056" s="237"/>
    </row>
    <row r="14057" spans="18:18" x14ac:dyDescent="0.2">
      <c r="R14057" s="237"/>
    </row>
    <row r="14062" spans="18:18" x14ac:dyDescent="0.2">
      <c r="R14062" s="97"/>
    </row>
    <row r="14063" spans="18:18" x14ac:dyDescent="0.2">
      <c r="R14063" s="234"/>
    </row>
    <row r="14064" spans="18:18" x14ac:dyDescent="0.2">
      <c r="R14064" s="262"/>
    </row>
    <row r="14065" spans="18:18" x14ac:dyDescent="0.2">
      <c r="R14065" s="234"/>
    </row>
    <row r="14066" spans="18:18" x14ac:dyDescent="0.2">
      <c r="R14066" s="234"/>
    </row>
    <row r="14067" spans="18:18" x14ac:dyDescent="0.2">
      <c r="R14067" s="94"/>
    </row>
    <row r="14082" spans="18:18" x14ac:dyDescent="0.2">
      <c r="R14082" s="235"/>
    </row>
    <row r="14083" spans="18:18" x14ac:dyDescent="0.2">
      <c r="R14083" s="234"/>
    </row>
    <row r="14084" spans="18:18" x14ac:dyDescent="0.2">
      <c r="R14084" s="236"/>
    </row>
    <row r="14085" spans="18:18" x14ac:dyDescent="0.2">
      <c r="R14085" s="236"/>
    </row>
    <row r="14086" spans="18:18" x14ac:dyDescent="0.2">
      <c r="R14086" s="234"/>
    </row>
    <row r="14087" spans="18:18" x14ac:dyDescent="0.2">
      <c r="R14087" s="236"/>
    </row>
    <row r="14088" spans="18:18" x14ac:dyDescent="0.2">
      <c r="R14088" s="236"/>
    </row>
    <row r="14089" spans="18:18" x14ac:dyDescent="0.2">
      <c r="R14089" s="237"/>
    </row>
    <row r="14090" spans="18:18" x14ac:dyDescent="0.2">
      <c r="R14090" s="237"/>
    </row>
    <row r="14095" spans="18:18" x14ac:dyDescent="0.2">
      <c r="R14095" s="97"/>
    </row>
    <row r="14096" spans="18:18" x14ac:dyDescent="0.2">
      <c r="R14096" s="234"/>
    </row>
    <row r="14097" spans="18:18" x14ac:dyDescent="0.2">
      <c r="R14097" s="262"/>
    </row>
    <row r="14098" spans="18:18" x14ac:dyDescent="0.2">
      <c r="R14098" s="234"/>
    </row>
    <row r="14099" spans="18:18" x14ac:dyDescent="0.2">
      <c r="R14099" s="234"/>
    </row>
    <row r="14100" spans="18:18" x14ac:dyDescent="0.2">
      <c r="R14100" s="94"/>
    </row>
    <row r="14115" spans="18:18" x14ac:dyDescent="0.2">
      <c r="R14115" s="235"/>
    </row>
    <row r="14116" spans="18:18" x14ac:dyDescent="0.2">
      <c r="R14116" s="234"/>
    </row>
    <row r="14117" spans="18:18" x14ac:dyDescent="0.2">
      <c r="R14117" s="236"/>
    </row>
    <row r="14118" spans="18:18" x14ac:dyDescent="0.2">
      <c r="R14118" s="236"/>
    </row>
    <row r="14119" spans="18:18" x14ac:dyDescent="0.2">
      <c r="R14119" s="234"/>
    </row>
    <row r="14120" spans="18:18" x14ac:dyDescent="0.2">
      <c r="R14120" s="236"/>
    </row>
    <row r="14121" spans="18:18" x14ac:dyDescent="0.2">
      <c r="R14121" s="236"/>
    </row>
    <row r="14122" spans="18:18" x14ac:dyDescent="0.2">
      <c r="R14122" s="237"/>
    </row>
    <row r="14123" spans="18:18" x14ac:dyDescent="0.2">
      <c r="R14123" s="237"/>
    </row>
    <row r="14128" spans="18:18" x14ac:dyDescent="0.2">
      <c r="R14128" s="97"/>
    </row>
    <row r="14129" spans="18:18" x14ac:dyDescent="0.2">
      <c r="R14129" s="234"/>
    </row>
    <row r="14130" spans="18:18" x14ac:dyDescent="0.2">
      <c r="R14130" s="262"/>
    </row>
    <row r="14131" spans="18:18" x14ac:dyDescent="0.2">
      <c r="R14131" s="234"/>
    </row>
    <row r="14132" spans="18:18" x14ac:dyDescent="0.2">
      <c r="R14132" s="234"/>
    </row>
    <row r="14133" spans="18:18" x14ac:dyDescent="0.2">
      <c r="R14133" s="94"/>
    </row>
    <row r="14148" spans="18:18" x14ac:dyDescent="0.2">
      <c r="R14148" s="235"/>
    </row>
    <row r="14149" spans="18:18" x14ac:dyDescent="0.2">
      <c r="R14149" s="234"/>
    </row>
    <row r="14150" spans="18:18" x14ac:dyDescent="0.2">
      <c r="R14150" s="236"/>
    </row>
    <row r="14151" spans="18:18" x14ac:dyDescent="0.2">
      <c r="R14151" s="236"/>
    </row>
    <row r="14152" spans="18:18" x14ac:dyDescent="0.2">
      <c r="R14152" s="234"/>
    </row>
    <row r="14153" spans="18:18" x14ac:dyDescent="0.2">
      <c r="R14153" s="236"/>
    </row>
    <row r="14154" spans="18:18" x14ac:dyDescent="0.2">
      <c r="R14154" s="236"/>
    </row>
    <row r="14155" spans="18:18" x14ac:dyDescent="0.2">
      <c r="R14155" s="237"/>
    </row>
    <row r="14156" spans="18:18" x14ac:dyDescent="0.2">
      <c r="R14156" s="237"/>
    </row>
    <row r="14161" spans="18:18" x14ac:dyDescent="0.2">
      <c r="R14161" s="97"/>
    </row>
    <row r="14162" spans="18:18" x14ac:dyDescent="0.2">
      <c r="R14162" s="234"/>
    </row>
    <row r="14163" spans="18:18" x14ac:dyDescent="0.2">
      <c r="R14163" s="262"/>
    </row>
    <row r="14164" spans="18:18" x14ac:dyDescent="0.2">
      <c r="R14164" s="234"/>
    </row>
    <row r="14165" spans="18:18" x14ac:dyDescent="0.2">
      <c r="R14165" s="234"/>
    </row>
    <row r="14166" spans="18:18" x14ac:dyDescent="0.2">
      <c r="R14166" s="94"/>
    </row>
    <row r="14181" spans="18:18" x14ac:dyDescent="0.2">
      <c r="R14181" s="235"/>
    </row>
    <row r="14182" spans="18:18" x14ac:dyDescent="0.2">
      <c r="R14182" s="234"/>
    </row>
    <row r="14183" spans="18:18" x14ac:dyDescent="0.2">
      <c r="R14183" s="236"/>
    </row>
    <row r="14184" spans="18:18" x14ac:dyDescent="0.2">
      <c r="R14184" s="236"/>
    </row>
    <row r="14185" spans="18:18" x14ac:dyDescent="0.2">
      <c r="R14185" s="234"/>
    </row>
    <row r="14186" spans="18:18" x14ac:dyDescent="0.2">
      <c r="R14186" s="236"/>
    </row>
    <row r="14187" spans="18:18" x14ac:dyDescent="0.2">
      <c r="R14187" s="236"/>
    </row>
    <row r="14188" spans="18:18" x14ac:dyDescent="0.2">
      <c r="R14188" s="237"/>
    </row>
    <row r="14189" spans="18:18" x14ac:dyDescent="0.2">
      <c r="R14189" s="237"/>
    </row>
    <row r="14194" spans="18:18" x14ac:dyDescent="0.2">
      <c r="R14194" s="97"/>
    </row>
    <row r="14195" spans="18:18" x14ac:dyDescent="0.2">
      <c r="R14195" s="234"/>
    </row>
    <row r="14196" spans="18:18" x14ac:dyDescent="0.2">
      <c r="R14196" s="262"/>
    </row>
    <row r="14197" spans="18:18" x14ac:dyDescent="0.2">
      <c r="R14197" s="234"/>
    </row>
    <row r="14198" spans="18:18" x14ac:dyDescent="0.2">
      <c r="R14198" s="234"/>
    </row>
    <row r="14199" spans="18:18" x14ac:dyDescent="0.2">
      <c r="R14199" s="94"/>
    </row>
    <row r="14214" spans="18:18" x14ac:dyDescent="0.2">
      <c r="R14214" s="235"/>
    </row>
    <row r="14215" spans="18:18" x14ac:dyDescent="0.2">
      <c r="R14215" s="234"/>
    </row>
    <row r="14216" spans="18:18" x14ac:dyDescent="0.2">
      <c r="R14216" s="236"/>
    </row>
    <row r="14217" spans="18:18" x14ac:dyDescent="0.2">
      <c r="R14217" s="236"/>
    </row>
    <row r="14218" spans="18:18" x14ac:dyDescent="0.2">
      <c r="R14218" s="234"/>
    </row>
    <row r="14219" spans="18:18" x14ac:dyDescent="0.2">
      <c r="R14219" s="236"/>
    </row>
    <row r="14220" spans="18:18" x14ac:dyDescent="0.2">
      <c r="R14220" s="236"/>
    </row>
    <row r="14221" spans="18:18" x14ac:dyDescent="0.2">
      <c r="R14221" s="237"/>
    </row>
    <row r="14222" spans="18:18" x14ac:dyDescent="0.2">
      <c r="R14222" s="237"/>
    </row>
    <row r="14227" spans="18:18" x14ac:dyDescent="0.2">
      <c r="R14227" s="97"/>
    </row>
    <row r="14228" spans="18:18" x14ac:dyDescent="0.2">
      <c r="R14228" s="234"/>
    </row>
    <row r="14229" spans="18:18" x14ac:dyDescent="0.2">
      <c r="R14229" s="262"/>
    </row>
    <row r="14230" spans="18:18" x14ac:dyDescent="0.2">
      <c r="R14230" s="234"/>
    </row>
    <row r="14231" spans="18:18" x14ac:dyDescent="0.2">
      <c r="R14231" s="234"/>
    </row>
    <row r="14232" spans="18:18" x14ac:dyDescent="0.2">
      <c r="R14232" s="94"/>
    </row>
    <row r="14247" spans="18:18" x14ac:dyDescent="0.2">
      <c r="R14247" s="235"/>
    </row>
    <row r="14248" spans="18:18" x14ac:dyDescent="0.2">
      <c r="R14248" s="234"/>
    </row>
    <row r="14249" spans="18:18" x14ac:dyDescent="0.2">
      <c r="R14249" s="236"/>
    </row>
    <row r="14250" spans="18:18" x14ac:dyDescent="0.2">
      <c r="R14250" s="236"/>
    </row>
    <row r="14251" spans="18:18" x14ac:dyDescent="0.2">
      <c r="R14251" s="234"/>
    </row>
    <row r="14252" spans="18:18" x14ac:dyDescent="0.2">
      <c r="R14252" s="236"/>
    </row>
    <row r="14253" spans="18:18" x14ac:dyDescent="0.2">
      <c r="R14253" s="236"/>
    </row>
    <row r="14254" spans="18:18" x14ac:dyDescent="0.2">
      <c r="R14254" s="237"/>
    </row>
    <row r="14255" spans="18:18" x14ac:dyDescent="0.2">
      <c r="R14255" s="237"/>
    </row>
    <row r="14260" spans="18:18" x14ac:dyDescent="0.2">
      <c r="R14260" s="97"/>
    </row>
    <row r="14261" spans="18:18" x14ac:dyDescent="0.2">
      <c r="R14261" s="234"/>
    </row>
    <row r="14262" spans="18:18" x14ac:dyDescent="0.2">
      <c r="R14262" s="262"/>
    </row>
    <row r="14263" spans="18:18" x14ac:dyDescent="0.2">
      <c r="R14263" s="234"/>
    </row>
    <row r="14264" spans="18:18" x14ac:dyDescent="0.2">
      <c r="R14264" s="234"/>
    </row>
    <row r="14265" spans="18:18" x14ac:dyDescent="0.2">
      <c r="R14265" s="94"/>
    </row>
    <row r="14280" spans="18:18" x14ac:dyDescent="0.2">
      <c r="R14280" s="235"/>
    </row>
    <row r="14281" spans="18:18" x14ac:dyDescent="0.2">
      <c r="R14281" s="234"/>
    </row>
    <row r="14282" spans="18:18" x14ac:dyDescent="0.2">
      <c r="R14282" s="236"/>
    </row>
    <row r="14283" spans="18:18" x14ac:dyDescent="0.2">
      <c r="R14283" s="236"/>
    </row>
    <row r="14284" spans="18:18" x14ac:dyDescent="0.2">
      <c r="R14284" s="234"/>
    </row>
    <row r="14285" spans="18:18" x14ac:dyDescent="0.2">
      <c r="R14285" s="236"/>
    </row>
    <row r="14286" spans="18:18" x14ac:dyDescent="0.2">
      <c r="R14286" s="236"/>
    </row>
    <row r="14287" spans="18:18" x14ac:dyDescent="0.2">
      <c r="R14287" s="237"/>
    </row>
    <row r="14288" spans="18:18" x14ac:dyDescent="0.2">
      <c r="R14288" s="237"/>
    </row>
    <row r="14293" spans="18:18" x14ac:dyDescent="0.2">
      <c r="R14293" s="97"/>
    </row>
    <row r="14294" spans="18:18" x14ac:dyDescent="0.2">
      <c r="R14294" s="234"/>
    </row>
    <row r="14295" spans="18:18" x14ac:dyDescent="0.2">
      <c r="R14295" s="262"/>
    </row>
    <row r="14296" spans="18:18" x14ac:dyDescent="0.2">
      <c r="R14296" s="234"/>
    </row>
    <row r="14297" spans="18:18" x14ac:dyDescent="0.2">
      <c r="R14297" s="234"/>
    </row>
    <row r="14298" spans="18:18" x14ac:dyDescent="0.2">
      <c r="R14298" s="94"/>
    </row>
    <row r="14313" spans="18:18" x14ac:dyDescent="0.2">
      <c r="R14313" s="235"/>
    </row>
    <row r="14314" spans="18:18" x14ac:dyDescent="0.2">
      <c r="R14314" s="234"/>
    </row>
    <row r="14315" spans="18:18" x14ac:dyDescent="0.2">
      <c r="R14315" s="236"/>
    </row>
    <row r="14316" spans="18:18" x14ac:dyDescent="0.2">
      <c r="R14316" s="236"/>
    </row>
    <row r="14317" spans="18:18" x14ac:dyDescent="0.2">
      <c r="R14317" s="234"/>
    </row>
    <row r="14318" spans="18:18" x14ac:dyDescent="0.2">
      <c r="R14318" s="236"/>
    </row>
    <row r="14319" spans="18:18" x14ac:dyDescent="0.2">
      <c r="R14319" s="236"/>
    </row>
    <row r="14320" spans="18:18" x14ac:dyDescent="0.2">
      <c r="R14320" s="237"/>
    </row>
    <row r="14321" spans="18:18" x14ac:dyDescent="0.2">
      <c r="R14321" s="237"/>
    </row>
    <row r="14326" spans="18:18" x14ac:dyDescent="0.2">
      <c r="R14326" s="97"/>
    </row>
    <row r="14327" spans="18:18" x14ac:dyDescent="0.2">
      <c r="R14327" s="234"/>
    </row>
    <row r="14328" spans="18:18" x14ac:dyDescent="0.2">
      <c r="R14328" s="262"/>
    </row>
    <row r="14329" spans="18:18" x14ac:dyDescent="0.2">
      <c r="R14329" s="234"/>
    </row>
    <row r="14330" spans="18:18" x14ac:dyDescent="0.2">
      <c r="R14330" s="234"/>
    </row>
    <row r="14331" spans="18:18" x14ac:dyDescent="0.2">
      <c r="R14331" s="94"/>
    </row>
    <row r="14346" spans="18:18" x14ac:dyDescent="0.2">
      <c r="R14346" s="235"/>
    </row>
    <row r="14347" spans="18:18" x14ac:dyDescent="0.2">
      <c r="R14347" s="234"/>
    </row>
    <row r="14348" spans="18:18" x14ac:dyDescent="0.2">
      <c r="R14348" s="236"/>
    </row>
    <row r="14349" spans="18:18" x14ac:dyDescent="0.2">
      <c r="R14349" s="236"/>
    </row>
    <row r="14350" spans="18:18" x14ac:dyDescent="0.2">
      <c r="R14350" s="234"/>
    </row>
    <row r="14351" spans="18:18" x14ac:dyDescent="0.2">
      <c r="R14351" s="236"/>
    </row>
    <row r="14352" spans="18:18" x14ac:dyDescent="0.2">
      <c r="R14352" s="236"/>
    </row>
    <row r="14353" spans="18:18" x14ac:dyDescent="0.2">
      <c r="R14353" s="237"/>
    </row>
    <row r="14354" spans="18:18" x14ac:dyDescent="0.2">
      <c r="R14354" s="237"/>
    </row>
    <row r="14359" spans="18:18" x14ac:dyDescent="0.2">
      <c r="R14359" s="97"/>
    </row>
    <row r="14360" spans="18:18" x14ac:dyDescent="0.2">
      <c r="R14360" s="234"/>
    </row>
    <row r="14361" spans="18:18" x14ac:dyDescent="0.2">
      <c r="R14361" s="262"/>
    </row>
    <row r="14362" spans="18:18" x14ac:dyDescent="0.2">
      <c r="R14362" s="234"/>
    </row>
    <row r="14363" spans="18:18" x14ac:dyDescent="0.2">
      <c r="R14363" s="234"/>
    </row>
    <row r="14364" spans="18:18" x14ac:dyDescent="0.2">
      <c r="R14364" s="94"/>
    </row>
    <row r="14379" spans="18:18" x14ac:dyDescent="0.2">
      <c r="R14379" s="235"/>
    </row>
    <row r="14380" spans="18:18" x14ac:dyDescent="0.2">
      <c r="R14380" s="234"/>
    </row>
    <row r="14381" spans="18:18" x14ac:dyDescent="0.2">
      <c r="R14381" s="236"/>
    </row>
    <row r="14382" spans="18:18" x14ac:dyDescent="0.2">
      <c r="R14382" s="236"/>
    </row>
    <row r="14383" spans="18:18" x14ac:dyDescent="0.2">
      <c r="R14383" s="234"/>
    </row>
    <row r="14384" spans="18:18" x14ac:dyDescent="0.2">
      <c r="R14384" s="236"/>
    </row>
    <row r="14385" spans="18:18" x14ac:dyDescent="0.2">
      <c r="R14385" s="236"/>
    </row>
    <row r="14386" spans="18:18" x14ac:dyDescent="0.2">
      <c r="R14386" s="237"/>
    </row>
    <row r="14387" spans="18:18" x14ac:dyDescent="0.2">
      <c r="R14387" s="237"/>
    </row>
    <row r="14392" spans="18:18" x14ac:dyDescent="0.2">
      <c r="R14392" s="97"/>
    </row>
    <row r="14393" spans="18:18" x14ac:dyDescent="0.2">
      <c r="R14393" s="234"/>
    </row>
    <row r="14394" spans="18:18" x14ac:dyDescent="0.2">
      <c r="R14394" s="262"/>
    </row>
    <row r="14395" spans="18:18" x14ac:dyDescent="0.2">
      <c r="R14395" s="234"/>
    </row>
    <row r="14396" spans="18:18" x14ac:dyDescent="0.2">
      <c r="R14396" s="234"/>
    </row>
    <row r="14397" spans="18:18" x14ac:dyDescent="0.2">
      <c r="R14397" s="94"/>
    </row>
    <row r="14412" spans="18:18" x14ac:dyDescent="0.2">
      <c r="R14412" s="235"/>
    </row>
    <row r="14413" spans="18:18" x14ac:dyDescent="0.2">
      <c r="R14413" s="234"/>
    </row>
    <row r="14414" spans="18:18" x14ac:dyDescent="0.2">
      <c r="R14414" s="236"/>
    </row>
    <row r="14415" spans="18:18" x14ac:dyDescent="0.2">
      <c r="R14415" s="236"/>
    </row>
    <row r="14416" spans="18:18" x14ac:dyDescent="0.2">
      <c r="R14416" s="234"/>
    </row>
    <row r="14417" spans="18:18" x14ac:dyDescent="0.2">
      <c r="R14417" s="236"/>
    </row>
    <row r="14418" spans="18:18" x14ac:dyDescent="0.2">
      <c r="R14418" s="236"/>
    </row>
    <row r="14419" spans="18:18" x14ac:dyDescent="0.2">
      <c r="R14419" s="237"/>
    </row>
    <row r="14420" spans="18:18" x14ac:dyDescent="0.2">
      <c r="R14420" s="237"/>
    </row>
    <row r="14425" spans="18:18" x14ac:dyDescent="0.2">
      <c r="R14425" s="97"/>
    </row>
    <row r="14426" spans="18:18" x14ac:dyDescent="0.2">
      <c r="R14426" s="234"/>
    </row>
    <row r="14427" spans="18:18" x14ac:dyDescent="0.2">
      <c r="R14427" s="262"/>
    </row>
    <row r="14428" spans="18:18" x14ac:dyDescent="0.2">
      <c r="R14428" s="234"/>
    </row>
    <row r="14429" spans="18:18" x14ac:dyDescent="0.2">
      <c r="R14429" s="234"/>
    </row>
    <row r="14430" spans="18:18" x14ac:dyDescent="0.2">
      <c r="R14430" s="94"/>
    </row>
    <row r="14445" spans="18:18" x14ac:dyDescent="0.2">
      <c r="R14445" s="235"/>
    </row>
    <row r="14446" spans="18:18" x14ac:dyDescent="0.2">
      <c r="R14446" s="234"/>
    </row>
    <row r="14447" spans="18:18" x14ac:dyDescent="0.2">
      <c r="R14447" s="236"/>
    </row>
    <row r="14448" spans="18:18" x14ac:dyDescent="0.2">
      <c r="R14448" s="236"/>
    </row>
    <row r="14449" spans="18:18" x14ac:dyDescent="0.2">
      <c r="R14449" s="234"/>
    </row>
    <row r="14450" spans="18:18" x14ac:dyDescent="0.2">
      <c r="R14450" s="236"/>
    </row>
    <row r="14451" spans="18:18" x14ac:dyDescent="0.2">
      <c r="R14451" s="236"/>
    </row>
    <row r="14452" spans="18:18" x14ac:dyDescent="0.2">
      <c r="R14452" s="237"/>
    </row>
    <row r="14453" spans="18:18" x14ac:dyDescent="0.2">
      <c r="R14453" s="237"/>
    </row>
    <row r="14458" spans="18:18" x14ac:dyDescent="0.2">
      <c r="R14458" s="97"/>
    </row>
    <row r="14459" spans="18:18" x14ac:dyDescent="0.2">
      <c r="R14459" s="234"/>
    </row>
    <row r="14460" spans="18:18" x14ac:dyDescent="0.2">
      <c r="R14460" s="262"/>
    </row>
    <row r="14461" spans="18:18" x14ac:dyDescent="0.2">
      <c r="R14461" s="234"/>
    </row>
    <row r="14462" spans="18:18" x14ac:dyDescent="0.2">
      <c r="R14462" s="234"/>
    </row>
    <row r="14463" spans="18:18" x14ac:dyDescent="0.2">
      <c r="R14463" s="94"/>
    </row>
    <row r="14478" spans="18:18" x14ac:dyDescent="0.2">
      <c r="R14478" s="235"/>
    </row>
    <row r="14479" spans="18:18" x14ac:dyDescent="0.2">
      <c r="R14479" s="234"/>
    </row>
    <row r="14480" spans="18:18" x14ac:dyDescent="0.2">
      <c r="R14480" s="236"/>
    </row>
    <row r="14481" spans="18:18" x14ac:dyDescent="0.2">
      <c r="R14481" s="236"/>
    </row>
    <row r="14482" spans="18:18" x14ac:dyDescent="0.2">
      <c r="R14482" s="234"/>
    </row>
    <row r="14483" spans="18:18" x14ac:dyDescent="0.2">
      <c r="R14483" s="236"/>
    </row>
    <row r="14484" spans="18:18" x14ac:dyDescent="0.2">
      <c r="R14484" s="236"/>
    </row>
    <row r="14485" spans="18:18" x14ac:dyDescent="0.2">
      <c r="R14485" s="237"/>
    </row>
    <row r="14486" spans="18:18" x14ac:dyDescent="0.2">
      <c r="R14486" s="237"/>
    </row>
    <row r="14491" spans="18:18" x14ac:dyDescent="0.2">
      <c r="R14491" s="97"/>
    </row>
    <row r="14492" spans="18:18" x14ac:dyDescent="0.2">
      <c r="R14492" s="234"/>
    </row>
    <row r="14493" spans="18:18" x14ac:dyDescent="0.2">
      <c r="R14493" s="262"/>
    </row>
    <row r="14494" spans="18:18" x14ac:dyDescent="0.2">
      <c r="R14494" s="234"/>
    </row>
    <row r="14495" spans="18:18" x14ac:dyDescent="0.2">
      <c r="R14495" s="234"/>
    </row>
    <row r="14496" spans="18:18" x14ac:dyDescent="0.2">
      <c r="R14496" s="94"/>
    </row>
    <row r="14511" spans="18:18" x14ac:dyDescent="0.2">
      <c r="R14511" s="235"/>
    </row>
    <row r="14512" spans="18:18" x14ac:dyDescent="0.2">
      <c r="R14512" s="234"/>
    </row>
    <row r="14513" spans="18:18" x14ac:dyDescent="0.2">
      <c r="R14513" s="236"/>
    </row>
    <row r="14514" spans="18:18" x14ac:dyDescent="0.2">
      <c r="R14514" s="236"/>
    </row>
    <row r="14515" spans="18:18" x14ac:dyDescent="0.2">
      <c r="R14515" s="234"/>
    </row>
    <row r="14516" spans="18:18" x14ac:dyDescent="0.2">
      <c r="R14516" s="236"/>
    </row>
    <row r="14517" spans="18:18" x14ac:dyDescent="0.2">
      <c r="R14517" s="236"/>
    </row>
    <row r="14518" spans="18:18" x14ac:dyDescent="0.2">
      <c r="R14518" s="237"/>
    </row>
    <row r="14519" spans="18:18" x14ac:dyDescent="0.2">
      <c r="R14519" s="237"/>
    </row>
    <row r="14524" spans="18:18" x14ac:dyDescent="0.2">
      <c r="R14524" s="97"/>
    </row>
    <row r="14525" spans="18:18" x14ac:dyDescent="0.2">
      <c r="R14525" s="234"/>
    </row>
    <row r="14526" spans="18:18" x14ac:dyDescent="0.2">
      <c r="R14526" s="262"/>
    </row>
    <row r="14527" spans="18:18" x14ac:dyDescent="0.2">
      <c r="R14527" s="234"/>
    </row>
    <row r="14528" spans="18:18" x14ac:dyDescent="0.2">
      <c r="R14528" s="234"/>
    </row>
    <row r="14529" spans="18:18" x14ac:dyDescent="0.2">
      <c r="R14529" s="94"/>
    </row>
    <row r="14544" spans="18:18" x14ac:dyDescent="0.2">
      <c r="R14544" s="235"/>
    </row>
    <row r="14545" spans="18:18" x14ac:dyDescent="0.2">
      <c r="R14545" s="234"/>
    </row>
    <row r="14546" spans="18:18" x14ac:dyDescent="0.2">
      <c r="R14546" s="236"/>
    </row>
    <row r="14547" spans="18:18" x14ac:dyDescent="0.2">
      <c r="R14547" s="236"/>
    </row>
    <row r="14548" spans="18:18" x14ac:dyDescent="0.2">
      <c r="R14548" s="234"/>
    </row>
    <row r="14549" spans="18:18" x14ac:dyDescent="0.2">
      <c r="R14549" s="236"/>
    </row>
    <row r="14550" spans="18:18" x14ac:dyDescent="0.2">
      <c r="R14550" s="236"/>
    </row>
    <row r="14551" spans="18:18" x14ac:dyDescent="0.2">
      <c r="R14551" s="237"/>
    </row>
    <row r="14552" spans="18:18" x14ac:dyDescent="0.2">
      <c r="R14552" s="237"/>
    </row>
    <row r="14557" spans="18:18" x14ac:dyDescent="0.2">
      <c r="R14557" s="97"/>
    </row>
    <row r="14558" spans="18:18" x14ac:dyDescent="0.2">
      <c r="R14558" s="234"/>
    </row>
    <row r="14559" spans="18:18" x14ac:dyDescent="0.2">
      <c r="R14559" s="262"/>
    </row>
    <row r="14560" spans="18:18" x14ac:dyDescent="0.2">
      <c r="R14560" s="234"/>
    </row>
    <row r="14561" spans="18:18" x14ac:dyDescent="0.2">
      <c r="R14561" s="234"/>
    </row>
    <row r="14562" spans="18:18" x14ac:dyDescent="0.2">
      <c r="R14562" s="94"/>
    </row>
    <row r="14577" spans="18:18" x14ac:dyDescent="0.2">
      <c r="R14577" s="235"/>
    </row>
    <row r="14578" spans="18:18" x14ac:dyDescent="0.2">
      <c r="R14578" s="234"/>
    </row>
    <row r="14579" spans="18:18" x14ac:dyDescent="0.2">
      <c r="R14579" s="236"/>
    </row>
    <row r="14580" spans="18:18" x14ac:dyDescent="0.2">
      <c r="R14580" s="236"/>
    </row>
    <row r="14581" spans="18:18" x14ac:dyDescent="0.2">
      <c r="R14581" s="234"/>
    </row>
    <row r="14582" spans="18:18" x14ac:dyDescent="0.2">
      <c r="R14582" s="236"/>
    </row>
    <row r="14583" spans="18:18" x14ac:dyDescent="0.2">
      <c r="R14583" s="236"/>
    </row>
    <row r="14584" spans="18:18" x14ac:dyDescent="0.2">
      <c r="R14584" s="237"/>
    </row>
    <row r="14585" spans="18:18" x14ac:dyDescent="0.2">
      <c r="R14585" s="237"/>
    </row>
    <row r="14590" spans="18:18" x14ac:dyDescent="0.2">
      <c r="R14590" s="97"/>
    </row>
    <row r="14591" spans="18:18" x14ac:dyDescent="0.2">
      <c r="R14591" s="234"/>
    </row>
    <row r="14592" spans="18:18" x14ac:dyDescent="0.2">
      <c r="R14592" s="262"/>
    </row>
    <row r="14593" spans="18:18" x14ac:dyDescent="0.2">
      <c r="R14593" s="234"/>
    </row>
    <row r="14594" spans="18:18" x14ac:dyDescent="0.2">
      <c r="R14594" s="234"/>
    </row>
    <row r="14595" spans="18:18" x14ac:dyDescent="0.2">
      <c r="R14595" s="94"/>
    </row>
    <row r="14610" spans="18:18" x14ac:dyDescent="0.2">
      <c r="R14610" s="235"/>
    </row>
    <row r="14611" spans="18:18" x14ac:dyDescent="0.2">
      <c r="R14611" s="234"/>
    </row>
    <row r="14612" spans="18:18" x14ac:dyDescent="0.2">
      <c r="R14612" s="236"/>
    </row>
    <row r="14613" spans="18:18" x14ac:dyDescent="0.2">
      <c r="R14613" s="236"/>
    </row>
    <row r="14614" spans="18:18" x14ac:dyDescent="0.2">
      <c r="R14614" s="234"/>
    </row>
    <row r="14615" spans="18:18" x14ac:dyDescent="0.2">
      <c r="R14615" s="236"/>
    </row>
    <row r="14616" spans="18:18" x14ac:dyDescent="0.2">
      <c r="R14616" s="236"/>
    </row>
    <row r="14617" spans="18:18" x14ac:dyDescent="0.2">
      <c r="R14617" s="237"/>
    </row>
    <row r="14618" spans="18:18" x14ac:dyDescent="0.2">
      <c r="R14618" s="237"/>
    </row>
    <row r="14623" spans="18:18" x14ac:dyDescent="0.2">
      <c r="R14623" s="97"/>
    </row>
    <row r="14624" spans="18:18" x14ac:dyDescent="0.2">
      <c r="R14624" s="234"/>
    </row>
    <row r="14625" spans="18:18" x14ac:dyDescent="0.2">
      <c r="R14625" s="262"/>
    </row>
    <row r="14626" spans="18:18" x14ac:dyDescent="0.2">
      <c r="R14626" s="234"/>
    </row>
    <row r="14627" spans="18:18" x14ac:dyDescent="0.2">
      <c r="R14627" s="234"/>
    </row>
    <row r="14628" spans="18:18" x14ac:dyDescent="0.2">
      <c r="R14628" s="94"/>
    </row>
    <row r="14643" spans="18:18" x14ac:dyDescent="0.2">
      <c r="R14643" s="235"/>
    </row>
    <row r="14644" spans="18:18" x14ac:dyDescent="0.2">
      <c r="R14644" s="234"/>
    </row>
    <row r="14645" spans="18:18" x14ac:dyDescent="0.2">
      <c r="R14645" s="236"/>
    </row>
    <row r="14646" spans="18:18" x14ac:dyDescent="0.2">
      <c r="R14646" s="236"/>
    </row>
    <row r="14647" spans="18:18" x14ac:dyDescent="0.2">
      <c r="R14647" s="234"/>
    </row>
    <row r="14648" spans="18:18" x14ac:dyDescent="0.2">
      <c r="R14648" s="236"/>
    </row>
    <row r="14649" spans="18:18" x14ac:dyDescent="0.2">
      <c r="R14649" s="236"/>
    </row>
    <row r="14650" spans="18:18" x14ac:dyDescent="0.2">
      <c r="R14650" s="237"/>
    </row>
    <row r="14651" spans="18:18" x14ac:dyDescent="0.2">
      <c r="R14651" s="237"/>
    </row>
    <row r="14656" spans="18:18" x14ac:dyDescent="0.2">
      <c r="R14656" s="97"/>
    </row>
    <row r="14657" spans="18:18" x14ac:dyDescent="0.2">
      <c r="R14657" s="234"/>
    </row>
    <row r="14658" spans="18:18" x14ac:dyDescent="0.2">
      <c r="R14658" s="262"/>
    </row>
    <row r="14659" spans="18:18" x14ac:dyDescent="0.2">
      <c r="R14659" s="234"/>
    </row>
    <row r="14660" spans="18:18" x14ac:dyDescent="0.2">
      <c r="R14660" s="234"/>
    </row>
    <row r="14661" spans="18:18" x14ac:dyDescent="0.2">
      <c r="R14661" s="94"/>
    </row>
    <row r="14676" spans="18:18" x14ac:dyDescent="0.2">
      <c r="R14676" s="235"/>
    </row>
    <row r="14677" spans="18:18" x14ac:dyDescent="0.2">
      <c r="R14677" s="234"/>
    </row>
    <row r="14678" spans="18:18" x14ac:dyDescent="0.2">
      <c r="R14678" s="236"/>
    </row>
    <row r="14679" spans="18:18" x14ac:dyDescent="0.2">
      <c r="R14679" s="236"/>
    </row>
    <row r="14680" spans="18:18" x14ac:dyDescent="0.2">
      <c r="R14680" s="234"/>
    </row>
    <row r="14681" spans="18:18" x14ac:dyDescent="0.2">
      <c r="R14681" s="236"/>
    </row>
    <row r="14682" spans="18:18" x14ac:dyDescent="0.2">
      <c r="R14682" s="236"/>
    </row>
    <row r="14683" spans="18:18" x14ac:dyDescent="0.2">
      <c r="R14683" s="237"/>
    </row>
    <row r="14684" spans="18:18" x14ac:dyDescent="0.2">
      <c r="R14684" s="237"/>
    </row>
    <row r="14689" spans="18:18" x14ac:dyDescent="0.2">
      <c r="R14689" s="97"/>
    </row>
    <row r="14690" spans="18:18" x14ac:dyDescent="0.2">
      <c r="R14690" s="234"/>
    </row>
    <row r="14691" spans="18:18" x14ac:dyDescent="0.2">
      <c r="R14691" s="262"/>
    </row>
    <row r="14692" spans="18:18" x14ac:dyDescent="0.2">
      <c r="R14692" s="234"/>
    </row>
    <row r="14693" spans="18:18" x14ac:dyDescent="0.2">
      <c r="R14693" s="234"/>
    </row>
    <row r="14694" spans="18:18" x14ac:dyDescent="0.2">
      <c r="R14694" s="94"/>
    </row>
    <row r="14709" spans="18:18" x14ac:dyDescent="0.2">
      <c r="R14709" s="235"/>
    </row>
    <row r="14710" spans="18:18" x14ac:dyDescent="0.2">
      <c r="R14710" s="234"/>
    </row>
    <row r="14711" spans="18:18" x14ac:dyDescent="0.2">
      <c r="R14711" s="236"/>
    </row>
    <row r="14712" spans="18:18" x14ac:dyDescent="0.2">
      <c r="R14712" s="236"/>
    </row>
    <row r="14713" spans="18:18" x14ac:dyDescent="0.2">
      <c r="R14713" s="234"/>
    </row>
    <row r="14714" spans="18:18" x14ac:dyDescent="0.2">
      <c r="R14714" s="236"/>
    </row>
    <row r="14715" spans="18:18" x14ac:dyDescent="0.2">
      <c r="R14715" s="236"/>
    </row>
    <row r="14716" spans="18:18" x14ac:dyDescent="0.2">
      <c r="R14716" s="237"/>
    </row>
    <row r="14717" spans="18:18" x14ac:dyDescent="0.2">
      <c r="R14717" s="237"/>
    </row>
    <row r="14722" spans="18:18" x14ac:dyDescent="0.2">
      <c r="R14722" s="97"/>
    </row>
    <row r="14723" spans="18:18" x14ac:dyDescent="0.2">
      <c r="R14723" s="234"/>
    </row>
    <row r="14724" spans="18:18" x14ac:dyDescent="0.2">
      <c r="R14724" s="262"/>
    </row>
    <row r="14725" spans="18:18" x14ac:dyDescent="0.2">
      <c r="R14725" s="234"/>
    </row>
    <row r="14726" spans="18:18" x14ac:dyDescent="0.2">
      <c r="R14726" s="234"/>
    </row>
    <row r="14727" spans="18:18" x14ac:dyDescent="0.2">
      <c r="R14727" s="94"/>
    </row>
    <row r="14742" spans="18:18" x14ac:dyDescent="0.2">
      <c r="R14742" s="235"/>
    </row>
    <row r="14743" spans="18:18" x14ac:dyDescent="0.2">
      <c r="R14743" s="234"/>
    </row>
    <row r="14744" spans="18:18" x14ac:dyDescent="0.2">
      <c r="R14744" s="236"/>
    </row>
    <row r="14745" spans="18:18" x14ac:dyDescent="0.2">
      <c r="R14745" s="236"/>
    </row>
    <row r="14746" spans="18:18" x14ac:dyDescent="0.2">
      <c r="R14746" s="234"/>
    </row>
    <row r="14747" spans="18:18" x14ac:dyDescent="0.2">
      <c r="R14747" s="236"/>
    </row>
    <row r="14748" spans="18:18" x14ac:dyDescent="0.2">
      <c r="R14748" s="236"/>
    </row>
    <row r="14749" spans="18:18" x14ac:dyDescent="0.2">
      <c r="R14749" s="237"/>
    </row>
    <row r="14750" spans="18:18" x14ac:dyDescent="0.2">
      <c r="R14750" s="237"/>
    </row>
    <row r="14755" spans="18:18" x14ac:dyDescent="0.2">
      <c r="R14755" s="97"/>
    </row>
    <row r="14756" spans="18:18" x14ac:dyDescent="0.2">
      <c r="R14756" s="234"/>
    </row>
    <row r="14757" spans="18:18" x14ac:dyDescent="0.2">
      <c r="R14757" s="262"/>
    </row>
    <row r="14758" spans="18:18" x14ac:dyDescent="0.2">
      <c r="R14758" s="234"/>
    </row>
    <row r="14759" spans="18:18" x14ac:dyDescent="0.2">
      <c r="R14759" s="234"/>
    </row>
    <row r="14760" spans="18:18" x14ac:dyDescent="0.2">
      <c r="R14760" s="94"/>
    </row>
    <row r="14775" spans="18:18" x14ac:dyDescent="0.2">
      <c r="R14775" s="235"/>
    </row>
    <row r="14776" spans="18:18" x14ac:dyDescent="0.2">
      <c r="R14776" s="234"/>
    </row>
    <row r="14777" spans="18:18" x14ac:dyDescent="0.2">
      <c r="R14777" s="236"/>
    </row>
    <row r="14778" spans="18:18" x14ac:dyDescent="0.2">
      <c r="R14778" s="236"/>
    </row>
    <row r="14779" spans="18:18" x14ac:dyDescent="0.2">
      <c r="R14779" s="234"/>
    </row>
    <row r="14780" spans="18:18" x14ac:dyDescent="0.2">
      <c r="R14780" s="236"/>
    </row>
    <row r="14781" spans="18:18" x14ac:dyDescent="0.2">
      <c r="R14781" s="236"/>
    </row>
    <row r="14782" spans="18:18" x14ac:dyDescent="0.2">
      <c r="R14782" s="237"/>
    </row>
    <row r="14783" spans="18:18" x14ac:dyDescent="0.2">
      <c r="R14783" s="237"/>
    </row>
    <row r="14788" spans="18:18" x14ac:dyDescent="0.2">
      <c r="R14788" s="97"/>
    </row>
    <row r="14789" spans="18:18" x14ac:dyDescent="0.2">
      <c r="R14789" s="234"/>
    </row>
    <row r="14790" spans="18:18" x14ac:dyDescent="0.2">
      <c r="R14790" s="262"/>
    </row>
    <row r="14791" spans="18:18" x14ac:dyDescent="0.2">
      <c r="R14791" s="234"/>
    </row>
    <row r="14792" spans="18:18" x14ac:dyDescent="0.2">
      <c r="R14792" s="234"/>
    </row>
    <row r="14793" spans="18:18" x14ac:dyDescent="0.2">
      <c r="R14793" s="94"/>
    </row>
    <row r="14808" spans="18:18" x14ac:dyDescent="0.2">
      <c r="R14808" s="235"/>
    </row>
    <row r="14809" spans="18:18" x14ac:dyDescent="0.2">
      <c r="R14809" s="234"/>
    </row>
    <row r="14810" spans="18:18" x14ac:dyDescent="0.2">
      <c r="R14810" s="236"/>
    </row>
    <row r="14811" spans="18:18" x14ac:dyDescent="0.2">
      <c r="R14811" s="236"/>
    </row>
    <row r="14812" spans="18:18" x14ac:dyDescent="0.2">
      <c r="R14812" s="234"/>
    </row>
    <row r="14813" spans="18:18" x14ac:dyDescent="0.2">
      <c r="R14813" s="236"/>
    </row>
    <row r="14814" spans="18:18" x14ac:dyDescent="0.2">
      <c r="R14814" s="236"/>
    </row>
    <row r="14815" spans="18:18" x14ac:dyDescent="0.2">
      <c r="R14815" s="237"/>
    </row>
    <row r="14816" spans="18:18" x14ac:dyDescent="0.2">
      <c r="R14816" s="237"/>
    </row>
    <row r="14821" spans="18:18" x14ac:dyDescent="0.2">
      <c r="R14821" s="97"/>
    </row>
    <row r="14822" spans="18:18" x14ac:dyDescent="0.2">
      <c r="R14822" s="234"/>
    </row>
    <row r="14823" spans="18:18" x14ac:dyDescent="0.2">
      <c r="R14823" s="262"/>
    </row>
    <row r="14824" spans="18:18" x14ac:dyDescent="0.2">
      <c r="R14824" s="234"/>
    </row>
    <row r="14825" spans="18:18" x14ac:dyDescent="0.2">
      <c r="R14825" s="234"/>
    </row>
    <row r="14826" spans="18:18" x14ac:dyDescent="0.2">
      <c r="R14826" s="94"/>
    </row>
    <row r="14841" spans="18:18" x14ac:dyDescent="0.2">
      <c r="R14841" s="235"/>
    </row>
    <row r="14842" spans="18:18" x14ac:dyDescent="0.2">
      <c r="R14842" s="234"/>
    </row>
    <row r="14843" spans="18:18" x14ac:dyDescent="0.2">
      <c r="R14843" s="236"/>
    </row>
    <row r="14844" spans="18:18" x14ac:dyDescent="0.2">
      <c r="R14844" s="236"/>
    </row>
    <row r="14845" spans="18:18" x14ac:dyDescent="0.2">
      <c r="R14845" s="234"/>
    </row>
    <row r="14846" spans="18:18" x14ac:dyDescent="0.2">
      <c r="R14846" s="236"/>
    </row>
    <row r="14847" spans="18:18" x14ac:dyDescent="0.2">
      <c r="R14847" s="236"/>
    </row>
    <row r="14848" spans="18:18" x14ac:dyDescent="0.2">
      <c r="R14848" s="237"/>
    </row>
    <row r="14849" spans="18:18" x14ac:dyDescent="0.2">
      <c r="R14849" s="237"/>
    </row>
    <row r="14854" spans="18:18" x14ac:dyDescent="0.2">
      <c r="R14854" s="97"/>
    </row>
    <row r="14855" spans="18:18" x14ac:dyDescent="0.2">
      <c r="R14855" s="234"/>
    </row>
    <row r="14856" spans="18:18" x14ac:dyDescent="0.2">
      <c r="R14856" s="262"/>
    </row>
    <row r="14857" spans="18:18" x14ac:dyDescent="0.2">
      <c r="R14857" s="234"/>
    </row>
    <row r="14858" spans="18:18" x14ac:dyDescent="0.2">
      <c r="R14858" s="234"/>
    </row>
    <row r="14859" spans="18:18" x14ac:dyDescent="0.2">
      <c r="R14859" s="94"/>
    </row>
    <row r="14874" spans="18:18" x14ac:dyDescent="0.2">
      <c r="R14874" s="235"/>
    </row>
    <row r="14875" spans="18:18" x14ac:dyDescent="0.2">
      <c r="R14875" s="234"/>
    </row>
    <row r="14876" spans="18:18" x14ac:dyDescent="0.2">
      <c r="R14876" s="236"/>
    </row>
    <row r="14877" spans="18:18" x14ac:dyDescent="0.2">
      <c r="R14877" s="236"/>
    </row>
    <row r="14878" spans="18:18" x14ac:dyDescent="0.2">
      <c r="R14878" s="234"/>
    </row>
    <row r="14879" spans="18:18" x14ac:dyDescent="0.2">
      <c r="R14879" s="236"/>
    </row>
    <row r="14880" spans="18:18" x14ac:dyDescent="0.2">
      <c r="R14880" s="236"/>
    </row>
    <row r="14881" spans="18:18" x14ac:dyDescent="0.2">
      <c r="R14881" s="237"/>
    </row>
    <row r="14882" spans="18:18" x14ac:dyDescent="0.2">
      <c r="R14882" s="237"/>
    </row>
    <row r="14887" spans="18:18" x14ac:dyDescent="0.2">
      <c r="R14887" s="97"/>
    </row>
    <row r="14888" spans="18:18" x14ac:dyDescent="0.2">
      <c r="R14888" s="234"/>
    </row>
    <row r="14889" spans="18:18" x14ac:dyDescent="0.2">
      <c r="R14889" s="262"/>
    </row>
    <row r="14890" spans="18:18" x14ac:dyDescent="0.2">
      <c r="R14890" s="234"/>
    </row>
    <row r="14891" spans="18:18" x14ac:dyDescent="0.2">
      <c r="R14891" s="234"/>
    </row>
    <row r="14892" spans="18:18" x14ac:dyDescent="0.2">
      <c r="R14892" s="94"/>
    </row>
    <row r="14907" spans="18:18" x14ac:dyDescent="0.2">
      <c r="R14907" s="235"/>
    </row>
    <row r="14908" spans="18:18" x14ac:dyDescent="0.2">
      <c r="R14908" s="234"/>
    </row>
    <row r="14909" spans="18:18" x14ac:dyDescent="0.2">
      <c r="R14909" s="236"/>
    </row>
    <row r="14910" spans="18:18" x14ac:dyDescent="0.2">
      <c r="R14910" s="236"/>
    </row>
    <row r="14911" spans="18:18" x14ac:dyDescent="0.2">
      <c r="R14911" s="234"/>
    </row>
    <row r="14912" spans="18:18" x14ac:dyDescent="0.2">
      <c r="R14912" s="236"/>
    </row>
    <row r="14913" spans="18:18" x14ac:dyDescent="0.2">
      <c r="R14913" s="236"/>
    </row>
    <row r="14914" spans="18:18" x14ac:dyDescent="0.2">
      <c r="R14914" s="237"/>
    </row>
    <row r="14915" spans="18:18" x14ac:dyDescent="0.2">
      <c r="R14915" s="237"/>
    </row>
    <row r="14920" spans="18:18" x14ac:dyDescent="0.2">
      <c r="R14920" s="97"/>
    </row>
    <row r="14921" spans="18:18" x14ac:dyDescent="0.2">
      <c r="R14921" s="234"/>
    </row>
    <row r="14922" spans="18:18" x14ac:dyDescent="0.2">
      <c r="R14922" s="262"/>
    </row>
    <row r="14923" spans="18:18" x14ac:dyDescent="0.2">
      <c r="R14923" s="234"/>
    </row>
    <row r="14924" spans="18:18" x14ac:dyDescent="0.2">
      <c r="R14924" s="234"/>
    </row>
    <row r="14925" spans="18:18" x14ac:dyDescent="0.2">
      <c r="R14925" s="94"/>
    </row>
    <row r="14940" spans="18:18" x14ac:dyDescent="0.2">
      <c r="R14940" s="235"/>
    </row>
    <row r="14941" spans="18:18" x14ac:dyDescent="0.2">
      <c r="R14941" s="234"/>
    </row>
    <row r="14942" spans="18:18" x14ac:dyDescent="0.2">
      <c r="R14942" s="236"/>
    </row>
    <row r="14943" spans="18:18" x14ac:dyDescent="0.2">
      <c r="R14943" s="236"/>
    </row>
    <row r="14944" spans="18:18" x14ac:dyDescent="0.2">
      <c r="R14944" s="234"/>
    </row>
    <row r="14945" spans="18:18" x14ac:dyDescent="0.2">
      <c r="R14945" s="236"/>
    </row>
    <row r="14946" spans="18:18" x14ac:dyDescent="0.2">
      <c r="R14946" s="236"/>
    </row>
    <row r="14947" spans="18:18" x14ac:dyDescent="0.2">
      <c r="R14947" s="237"/>
    </row>
    <row r="14948" spans="18:18" x14ac:dyDescent="0.2">
      <c r="R14948" s="237"/>
    </row>
    <row r="14953" spans="18:18" x14ac:dyDescent="0.2">
      <c r="R14953" s="97"/>
    </row>
    <row r="14954" spans="18:18" x14ac:dyDescent="0.2">
      <c r="R14954" s="234"/>
    </row>
    <row r="14955" spans="18:18" x14ac:dyDescent="0.2">
      <c r="R14955" s="262"/>
    </row>
    <row r="14956" spans="18:18" x14ac:dyDescent="0.2">
      <c r="R14956" s="234"/>
    </row>
    <row r="14957" spans="18:18" x14ac:dyDescent="0.2">
      <c r="R14957" s="234"/>
    </row>
    <row r="14958" spans="18:18" x14ac:dyDescent="0.2">
      <c r="R14958" s="94"/>
    </row>
    <row r="14973" spans="18:18" x14ac:dyDescent="0.2">
      <c r="R14973" s="235"/>
    </row>
    <row r="14974" spans="18:18" x14ac:dyDescent="0.2">
      <c r="R14974" s="234"/>
    </row>
    <row r="14975" spans="18:18" x14ac:dyDescent="0.2">
      <c r="R14975" s="236"/>
    </row>
    <row r="14976" spans="18:18" x14ac:dyDescent="0.2">
      <c r="R14976" s="236"/>
    </row>
    <row r="14977" spans="18:18" x14ac:dyDescent="0.2">
      <c r="R14977" s="234"/>
    </row>
    <row r="14978" spans="18:18" x14ac:dyDescent="0.2">
      <c r="R14978" s="236"/>
    </row>
    <row r="14979" spans="18:18" x14ac:dyDescent="0.2">
      <c r="R14979" s="236"/>
    </row>
    <row r="14980" spans="18:18" x14ac:dyDescent="0.2">
      <c r="R14980" s="237"/>
    </row>
    <row r="14981" spans="18:18" x14ac:dyDescent="0.2">
      <c r="R14981" s="237"/>
    </row>
    <row r="14986" spans="18:18" x14ac:dyDescent="0.2">
      <c r="R14986" s="97"/>
    </row>
    <row r="14987" spans="18:18" x14ac:dyDescent="0.2">
      <c r="R14987" s="234"/>
    </row>
    <row r="14988" spans="18:18" x14ac:dyDescent="0.2">
      <c r="R14988" s="262"/>
    </row>
    <row r="14989" spans="18:18" x14ac:dyDescent="0.2">
      <c r="R14989" s="234"/>
    </row>
    <row r="14990" spans="18:18" x14ac:dyDescent="0.2">
      <c r="R14990" s="234"/>
    </row>
    <row r="14991" spans="18:18" x14ac:dyDescent="0.2">
      <c r="R14991" s="94"/>
    </row>
    <row r="15006" spans="18:18" x14ac:dyDescent="0.2">
      <c r="R15006" s="235"/>
    </row>
    <row r="15007" spans="18:18" x14ac:dyDescent="0.2">
      <c r="R15007" s="234"/>
    </row>
    <row r="15008" spans="18:18" x14ac:dyDescent="0.2">
      <c r="R15008" s="236"/>
    </row>
    <row r="15009" spans="18:18" x14ac:dyDescent="0.2">
      <c r="R15009" s="236"/>
    </row>
    <row r="15010" spans="18:18" x14ac:dyDescent="0.2">
      <c r="R15010" s="234"/>
    </row>
    <row r="15011" spans="18:18" x14ac:dyDescent="0.2">
      <c r="R15011" s="236"/>
    </row>
    <row r="15012" spans="18:18" x14ac:dyDescent="0.2">
      <c r="R15012" s="236"/>
    </row>
    <row r="15013" spans="18:18" x14ac:dyDescent="0.2">
      <c r="R15013" s="237"/>
    </row>
    <row r="15014" spans="18:18" x14ac:dyDescent="0.2">
      <c r="R15014" s="237"/>
    </row>
    <row r="15019" spans="18:18" x14ac:dyDescent="0.2">
      <c r="R15019" s="97"/>
    </row>
    <row r="15020" spans="18:18" x14ac:dyDescent="0.2">
      <c r="R15020" s="234"/>
    </row>
    <row r="15021" spans="18:18" x14ac:dyDescent="0.2">
      <c r="R15021" s="262"/>
    </row>
    <row r="15022" spans="18:18" x14ac:dyDescent="0.2">
      <c r="R15022" s="234"/>
    </row>
    <row r="15023" spans="18:18" x14ac:dyDescent="0.2">
      <c r="R15023" s="234"/>
    </row>
    <row r="15024" spans="18:18" x14ac:dyDescent="0.2">
      <c r="R15024" s="94"/>
    </row>
    <row r="15039" spans="18:18" x14ac:dyDescent="0.2">
      <c r="R15039" s="235"/>
    </row>
    <row r="15040" spans="18:18" x14ac:dyDescent="0.2">
      <c r="R15040" s="234"/>
    </row>
    <row r="15041" spans="18:18" x14ac:dyDescent="0.2">
      <c r="R15041" s="236"/>
    </row>
    <row r="15042" spans="18:18" x14ac:dyDescent="0.2">
      <c r="R15042" s="236"/>
    </row>
    <row r="15043" spans="18:18" x14ac:dyDescent="0.2">
      <c r="R15043" s="234"/>
    </row>
    <row r="15044" spans="18:18" x14ac:dyDescent="0.2">
      <c r="R15044" s="236"/>
    </row>
    <row r="15045" spans="18:18" x14ac:dyDescent="0.2">
      <c r="R15045" s="236"/>
    </row>
    <row r="15046" spans="18:18" x14ac:dyDescent="0.2">
      <c r="R15046" s="237"/>
    </row>
    <row r="15047" spans="18:18" x14ac:dyDescent="0.2">
      <c r="R15047" s="237"/>
    </row>
    <row r="15052" spans="18:18" x14ac:dyDescent="0.2">
      <c r="R15052" s="97"/>
    </row>
    <row r="15053" spans="18:18" x14ac:dyDescent="0.2">
      <c r="R15053" s="234"/>
    </row>
    <row r="15054" spans="18:18" x14ac:dyDescent="0.2">
      <c r="R15054" s="262"/>
    </row>
    <row r="15055" spans="18:18" x14ac:dyDescent="0.2">
      <c r="R15055" s="234"/>
    </row>
    <row r="15056" spans="18:18" x14ac:dyDescent="0.2">
      <c r="R15056" s="234"/>
    </row>
    <row r="15057" spans="18:18" x14ac:dyDescent="0.2">
      <c r="R15057" s="94"/>
    </row>
    <row r="15072" spans="18:18" x14ac:dyDescent="0.2">
      <c r="R15072" s="235"/>
    </row>
    <row r="15073" spans="18:18" x14ac:dyDescent="0.2">
      <c r="R15073" s="234"/>
    </row>
    <row r="15074" spans="18:18" x14ac:dyDescent="0.2">
      <c r="R15074" s="236"/>
    </row>
    <row r="15075" spans="18:18" x14ac:dyDescent="0.2">
      <c r="R15075" s="236"/>
    </row>
    <row r="15076" spans="18:18" x14ac:dyDescent="0.2">
      <c r="R15076" s="234"/>
    </row>
    <row r="15077" spans="18:18" x14ac:dyDescent="0.2">
      <c r="R15077" s="236"/>
    </row>
    <row r="15078" spans="18:18" x14ac:dyDescent="0.2">
      <c r="R15078" s="236"/>
    </row>
    <row r="15079" spans="18:18" x14ac:dyDescent="0.2">
      <c r="R15079" s="237"/>
    </row>
    <row r="15080" spans="18:18" x14ac:dyDescent="0.2">
      <c r="R15080" s="237"/>
    </row>
    <row r="15085" spans="18:18" x14ac:dyDescent="0.2">
      <c r="R15085" s="97"/>
    </row>
    <row r="15086" spans="18:18" x14ac:dyDescent="0.2">
      <c r="R15086" s="234"/>
    </row>
    <row r="15087" spans="18:18" x14ac:dyDescent="0.2">
      <c r="R15087" s="262"/>
    </row>
    <row r="15088" spans="18:18" x14ac:dyDescent="0.2">
      <c r="R15088" s="234"/>
    </row>
    <row r="15089" spans="18:18" x14ac:dyDescent="0.2">
      <c r="R15089" s="234"/>
    </row>
    <row r="15090" spans="18:18" x14ac:dyDescent="0.2">
      <c r="R15090" s="94"/>
    </row>
    <row r="15105" spans="18:18" x14ac:dyDescent="0.2">
      <c r="R15105" s="235"/>
    </row>
    <row r="15106" spans="18:18" x14ac:dyDescent="0.2">
      <c r="R15106" s="234"/>
    </row>
    <row r="15107" spans="18:18" x14ac:dyDescent="0.2">
      <c r="R15107" s="236"/>
    </row>
    <row r="15108" spans="18:18" x14ac:dyDescent="0.2">
      <c r="R15108" s="236"/>
    </row>
    <row r="15109" spans="18:18" x14ac:dyDescent="0.2">
      <c r="R15109" s="234"/>
    </row>
    <row r="15110" spans="18:18" x14ac:dyDescent="0.2">
      <c r="R15110" s="236"/>
    </row>
    <row r="15111" spans="18:18" x14ac:dyDescent="0.2">
      <c r="R15111" s="236"/>
    </row>
    <row r="15112" spans="18:18" x14ac:dyDescent="0.2">
      <c r="R15112" s="237"/>
    </row>
    <row r="15113" spans="18:18" x14ac:dyDescent="0.2">
      <c r="R15113" s="237"/>
    </row>
    <row r="15118" spans="18:18" x14ac:dyDescent="0.2">
      <c r="R15118" s="97"/>
    </row>
    <row r="15119" spans="18:18" x14ac:dyDescent="0.2">
      <c r="R15119" s="234"/>
    </row>
    <row r="15120" spans="18:18" x14ac:dyDescent="0.2">
      <c r="R15120" s="262"/>
    </row>
    <row r="15121" spans="18:18" x14ac:dyDescent="0.2">
      <c r="R15121" s="234"/>
    </row>
    <row r="15122" spans="18:18" x14ac:dyDescent="0.2">
      <c r="R15122" s="234"/>
    </row>
    <row r="15123" spans="18:18" x14ac:dyDescent="0.2">
      <c r="R15123" s="94"/>
    </row>
    <row r="15138" spans="18:18" x14ac:dyDescent="0.2">
      <c r="R15138" s="235"/>
    </row>
    <row r="15139" spans="18:18" x14ac:dyDescent="0.2">
      <c r="R15139" s="234"/>
    </row>
    <row r="15140" spans="18:18" x14ac:dyDescent="0.2">
      <c r="R15140" s="236"/>
    </row>
    <row r="15141" spans="18:18" x14ac:dyDescent="0.2">
      <c r="R15141" s="236"/>
    </row>
    <row r="15142" spans="18:18" x14ac:dyDescent="0.2">
      <c r="R15142" s="234"/>
    </row>
    <row r="15143" spans="18:18" x14ac:dyDescent="0.2">
      <c r="R15143" s="236"/>
    </row>
    <row r="15144" spans="18:18" x14ac:dyDescent="0.2">
      <c r="R15144" s="236"/>
    </row>
    <row r="15145" spans="18:18" x14ac:dyDescent="0.2">
      <c r="R15145" s="237"/>
    </row>
    <row r="15146" spans="18:18" x14ac:dyDescent="0.2">
      <c r="R15146" s="237"/>
    </row>
    <row r="15151" spans="18:18" x14ac:dyDescent="0.2">
      <c r="R15151" s="97"/>
    </row>
    <row r="15152" spans="18:18" x14ac:dyDescent="0.2">
      <c r="R15152" s="234"/>
    </row>
    <row r="15153" spans="18:18" x14ac:dyDescent="0.2">
      <c r="R15153" s="262"/>
    </row>
    <row r="15154" spans="18:18" x14ac:dyDescent="0.2">
      <c r="R15154" s="234"/>
    </row>
    <row r="15155" spans="18:18" x14ac:dyDescent="0.2">
      <c r="R15155" s="234"/>
    </row>
    <row r="15156" spans="18:18" x14ac:dyDescent="0.2">
      <c r="R15156" s="94"/>
    </row>
    <row r="15171" spans="18:18" x14ac:dyDescent="0.2">
      <c r="R15171" s="235"/>
    </row>
    <row r="15172" spans="18:18" x14ac:dyDescent="0.2">
      <c r="R15172" s="234"/>
    </row>
    <row r="15173" spans="18:18" x14ac:dyDescent="0.2">
      <c r="R15173" s="236"/>
    </row>
    <row r="15174" spans="18:18" x14ac:dyDescent="0.2">
      <c r="R15174" s="236"/>
    </row>
    <row r="15175" spans="18:18" x14ac:dyDescent="0.2">
      <c r="R15175" s="234"/>
    </row>
    <row r="15176" spans="18:18" x14ac:dyDescent="0.2">
      <c r="R15176" s="236"/>
    </row>
    <row r="15177" spans="18:18" x14ac:dyDescent="0.2">
      <c r="R15177" s="236"/>
    </row>
    <row r="15178" spans="18:18" x14ac:dyDescent="0.2">
      <c r="R15178" s="237"/>
    </row>
    <row r="15179" spans="18:18" x14ac:dyDescent="0.2">
      <c r="R15179" s="237"/>
    </row>
    <row r="15184" spans="18:18" x14ac:dyDescent="0.2">
      <c r="R15184" s="97"/>
    </row>
    <row r="15185" spans="18:18" x14ac:dyDescent="0.2">
      <c r="R15185" s="234"/>
    </row>
    <row r="15186" spans="18:18" x14ac:dyDescent="0.2">
      <c r="R15186" s="262"/>
    </row>
    <row r="15187" spans="18:18" x14ac:dyDescent="0.2">
      <c r="R15187" s="234"/>
    </row>
    <row r="15188" spans="18:18" x14ac:dyDescent="0.2">
      <c r="R15188" s="234"/>
    </row>
    <row r="15189" spans="18:18" x14ac:dyDescent="0.2">
      <c r="R15189" s="94"/>
    </row>
    <row r="15204" spans="18:18" x14ac:dyDescent="0.2">
      <c r="R15204" s="235"/>
    </row>
    <row r="15205" spans="18:18" x14ac:dyDescent="0.2">
      <c r="R15205" s="234"/>
    </row>
    <row r="15206" spans="18:18" x14ac:dyDescent="0.2">
      <c r="R15206" s="236"/>
    </row>
    <row r="15207" spans="18:18" x14ac:dyDescent="0.2">
      <c r="R15207" s="236"/>
    </row>
    <row r="15208" spans="18:18" x14ac:dyDescent="0.2">
      <c r="R15208" s="234"/>
    </row>
    <row r="15209" spans="18:18" x14ac:dyDescent="0.2">
      <c r="R15209" s="236"/>
    </row>
    <row r="15210" spans="18:18" x14ac:dyDescent="0.2">
      <c r="R15210" s="236"/>
    </row>
    <row r="15211" spans="18:18" x14ac:dyDescent="0.2">
      <c r="R15211" s="237"/>
    </row>
    <row r="15212" spans="18:18" x14ac:dyDescent="0.2">
      <c r="R15212" s="237"/>
    </row>
    <row r="15217" spans="18:18" x14ac:dyDescent="0.2">
      <c r="R15217" s="97"/>
    </row>
    <row r="15218" spans="18:18" x14ac:dyDescent="0.2">
      <c r="R15218" s="234"/>
    </row>
    <row r="15219" spans="18:18" x14ac:dyDescent="0.2">
      <c r="R15219" s="262"/>
    </row>
    <row r="15220" spans="18:18" x14ac:dyDescent="0.2">
      <c r="R15220" s="234"/>
    </row>
    <row r="15221" spans="18:18" x14ac:dyDescent="0.2">
      <c r="R15221" s="234"/>
    </row>
    <row r="15222" spans="18:18" x14ac:dyDescent="0.2">
      <c r="R15222" s="94"/>
    </row>
    <row r="15237" spans="18:18" x14ac:dyDescent="0.2">
      <c r="R15237" s="235"/>
    </row>
    <row r="15238" spans="18:18" x14ac:dyDescent="0.2">
      <c r="R15238" s="234"/>
    </row>
    <row r="15239" spans="18:18" x14ac:dyDescent="0.2">
      <c r="R15239" s="236"/>
    </row>
    <row r="15240" spans="18:18" x14ac:dyDescent="0.2">
      <c r="R15240" s="236"/>
    </row>
    <row r="15241" spans="18:18" x14ac:dyDescent="0.2">
      <c r="R15241" s="234"/>
    </row>
    <row r="15242" spans="18:18" x14ac:dyDescent="0.2">
      <c r="R15242" s="236"/>
    </row>
    <row r="15243" spans="18:18" x14ac:dyDescent="0.2">
      <c r="R15243" s="236"/>
    </row>
    <row r="15244" spans="18:18" x14ac:dyDescent="0.2">
      <c r="R15244" s="237"/>
    </row>
    <row r="15245" spans="18:18" x14ac:dyDescent="0.2">
      <c r="R15245" s="237"/>
    </row>
    <row r="15250" spans="18:18" x14ac:dyDescent="0.2">
      <c r="R15250" s="97"/>
    </row>
    <row r="15251" spans="18:18" x14ac:dyDescent="0.2">
      <c r="R15251" s="234"/>
    </row>
    <row r="15252" spans="18:18" x14ac:dyDescent="0.2">
      <c r="R15252" s="262"/>
    </row>
    <row r="15253" spans="18:18" x14ac:dyDescent="0.2">
      <c r="R15253" s="234"/>
    </row>
    <row r="15254" spans="18:18" x14ac:dyDescent="0.2">
      <c r="R15254" s="234"/>
    </row>
    <row r="15255" spans="18:18" x14ac:dyDescent="0.2">
      <c r="R15255" s="94"/>
    </row>
    <row r="15270" spans="18:18" x14ac:dyDescent="0.2">
      <c r="R15270" s="235"/>
    </row>
    <row r="15271" spans="18:18" x14ac:dyDescent="0.2">
      <c r="R15271" s="234"/>
    </row>
    <row r="15272" spans="18:18" x14ac:dyDescent="0.2">
      <c r="R15272" s="236"/>
    </row>
    <row r="15273" spans="18:18" x14ac:dyDescent="0.2">
      <c r="R15273" s="236"/>
    </row>
    <row r="15274" spans="18:18" x14ac:dyDescent="0.2">
      <c r="R15274" s="234"/>
    </row>
    <row r="15275" spans="18:18" x14ac:dyDescent="0.2">
      <c r="R15275" s="236"/>
    </row>
    <row r="15276" spans="18:18" x14ac:dyDescent="0.2">
      <c r="R15276" s="236"/>
    </row>
    <row r="15277" spans="18:18" x14ac:dyDescent="0.2">
      <c r="R15277" s="237"/>
    </row>
    <row r="15278" spans="18:18" x14ac:dyDescent="0.2">
      <c r="R15278" s="237"/>
    </row>
    <row r="15283" spans="18:18" x14ac:dyDescent="0.2">
      <c r="R15283" s="97"/>
    </row>
    <row r="15284" spans="18:18" x14ac:dyDescent="0.2">
      <c r="R15284" s="234"/>
    </row>
    <row r="15285" spans="18:18" x14ac:dyDescent="0.2">
      <c r="R15285" s="262"/>
    </row>
    <row r="15286" spans="18:18" x14ac:dyDescent="0.2">
      <c r="R15286" s="234"/>
    </row>
    <row r="15287" spans="18:18" x14ac:dyDescent="0.2">
      <c r="R15287" s="234"/>
    </row>
    <row r="15288" spans="18:18" x14ac:dyDescent="0.2">
      <c r="R15288" s="94"/>
    </row>
    <row r="15303" spans="18:18" x14ac:dyDescent="0.2">
      <c r="R15303" s="235"/>
    </row>
    <row r="15304" spans="18:18" x14ac:dyDescent="0.2">
      <c r="R15304" s="234"/>
    </row>
    <row r="15305" spans="18:18" x14ac:dyDescent="0.2">
      <c r="R15305" s="236"/>
    </row>
    <row r="15306" spans="18:18" x14ac:dyDescent="0.2">
      <c r="R15306" s="236"/>
    </row>
    <row r="15307" spans="18:18" x14ac:dyDescent="0.2">
      <c r="R15307" s="234"/>
    </row>
    <row r="15308" spans="18:18" x14ac:dyDescent="0.2">
      <c r="R15308" s="236"/>
    </row>
    <row r="15309" spans="18:18" x14ac:dyDescent="0.2">
      <c r="R15309" s="236"/>
    </row>
    <row r="15310" spans="18:18" x14ac:dyDescent="0.2">
      <c r="R15310" s="237"/>
    </row>
    <row r="15311" spans="18:18" x14ac:dyDescent="0.2">
      <c r="R15311" s="237"/>
    </row>
    <row r="15316" spans="18:18" x14ac:dyDescent="0.2">
      <c r="R15316" s="97"/>
    </row>
    <row r="15317" spans="18:18" x14ac:dyDescent="0.2">
      <c r="R15317" s="234"/>
    </row>
    <row r="15318" spans="18:18" x14ac:dyDescent="0.2">
      <c r="R15318" s="262"/>
    </row>
    <row r="15319" spans="18:18" x14ac:dyDescent="0.2">
      <c r="R15319" s="234"/>
    </row>
    <row r="15320" spans="18:18" x14ac:dyDescent="0.2">
      <c r="R15320" s="234"/>
    </row>
    <row r="15321" spans="18:18" x14ac:dyDescent="0.2">
      <c r="R15321" s="94"/>
    </row>
    <row r="15336" spans="18:18" x14ac:dyDescent="0.2">
      <c r="R15336" s="235"/>
    </row>
    <row r="15337" spans="18:18" x14ac:dyDescent="0.2">
      <c r="R15337" s="234"/>
    </row>
    <row r="15338" spans="18:18" x14ac:dyDescent="0.2">
      <c r="R15338" s="236"/>
    </row>
    <row r="15339" spans="18:18" x14ac:dyDescent="0.2">
      <c r="R15339" s="236"/>
    </row>
    <row r="15340" spans="18:18" x14ac:dyDescent="0.2">
      <c r="R15340" s="234"/>
    </row>
    <row r="15341" spans="18:18" x14ac:dyDescent="0.2">
      <c r="R15341" s="236"/>
    </row>
    <row r="15342" spans="18:18" x14ac:dyDescent="0.2">
      <c r="R15342" s="236"/>
    </row>
    <row r="15343" spans="18:18" x14ac:dyDescent="0.2">
      <c r="R15343" s="237"/>
    </row>
    <row r="15344" spans="18:18" x14ac:dyDescent="0.2">
      <c r="R15344" s="237"/>
    </row>
    <row r="15349" spans="18:18" x14ac:dyDescent="0.2">
      <c r="R15349" s="97"/>
    </row>
    <row r="15350" spans="18:18" x14ac:dyDescent="0.2">
      <c r="R15350" s="234"/>
    </row>
    <row r="15351" spans="18:18" x14ac:dyDescent="0.2">
      <c r="R15351" s="262"/>
    </row>
    <row r="15352" spans="18:18" x14ac:dyDescent="0.2">
      <c r="R15352" s="234"/>
    </row>
    <row r="15353" spans="18:18" x14ac:dyDescent="0.2">
      <c r="R15353" s="234"/>
    </row>
    <row r="15354" spans="18:18" x14ac:dyDescent="0.2">
      <c r="R15354" s="94"/>
    </row>
    <row r="15369" spans="18:18" x14ac:dyDescent="0.2">
      <c r="R15369" s="235"/>
    </row>
    <row r="15370" spans="18:18" x14ac:dyDescent="0.2">
      <c r="R15370" s="234"/>
    </row>
    <row r="15371" spans="18:18" x14ac:dyDescent="0.2">
      <c r="R15371" s="236"/>
    </row>
    <row r="15372" spans="18:18" x14ac:dyDescent="0.2">
      <c r="R15372" s="236"/>
    </row>
    <row r="15373" spans="18:18" x14ac:dyDescent="0.2">
      <c r="R15373" s="234"/>
    </row>
    <row r="15374" spans="18:18" x14ac:dyDescent="0.2">
      <c r="R15374" s="236"/>
    </row>
    <row r="15375" spans="18:18" x14ac:dyDescent="0.2">
      <c r="R15375" s="236"/>
    </row>
    <row r="15376" spans="18:18" x14ac:dyDescent="0.2">
      <c r="R15376" s="237"/>
    </row>
    <row r="15377" spans="18:18" x14ac:dyDescent="0.2">
      <c r="R15377" s="237"/>
    </row>
    <row r="15382" spans="18:18" x14ac:dyDescent="0.2">
      <c r="R15382" s="97"/>
    </row>
    <row r="15383" spans="18:18" x14ac:dyDescent="0.2">
      <c r="R15383" s="234"/>
    </row>
    <row r="15384" spans="18:18" x14ac:dyDescent="0.2">
      <c r="R15384" s="262"/>
    </row>
    <row r="15385" spans="18:18" x14ac:dyDescent="0.2">
      <c r="R15385" s="234"/>
    </row>
    <row r="15386" spans="18:18" x14ac:dyDescent="0.2">
      <c r="R15386" s="234"/>
    </row>
    <row r="15387" spans="18:18" x14ac:dyDescent="0.2">
      <c r="R15387" s="94"/>
    </row>
    <row r="15402" spans="18:18" x14ac:dyDescent="0.2">
      <c r="R15402" s="235"/>
    </row>
    <row r="15403" spans="18:18" x14ac:dyDescent="0.2">
      <c r="R15403" s="234"/>
    </row>
    <row r="15404" spans="18:18" x14ac:dyDescent="0.2">
      <c r="R15404" s="236"/>
    </row>
    <row r="15405" spans="18:18" x14ac:dyDescent="0.2">
      <c r="R15405" s="236"/>
    </row>
    <row r="15406" spans="18:18" x14ac:dyDescent="0.2">
      <c r="R15406" s="234"/>
    </row>
    <row r="15407" spans="18:18" x14ac:dyDescent="0.2">
      <c r="R15407" s="236"/>
    </row>
    <row r="15408" spans="18:18" x14ac:dyDescent="0.2">
      <c r="R15408" s="236"/>
    </row>
    <row r="15409" spans="18:18" x14ac:dyDescent="0.2">
      <c r="R15409" s="237"/>
    </row>
    <row r="15410" spans="18:18" x14ac:dyDescent="0.2">
      <c r="R15410" s="237"/>
    </row>
    <row r="15415" spans="18:18" x14ac:dyDescent="0.2">
      <c r="R15415" s="97"/>
    </row>
    <row r="15416" spans="18:18" x14ac:dyDescent="0.2">
      <c r="R15416" s="234"/>
    </row>
    <row r="15417" spans="18:18" x14ac:dyDescent="0.2">
      <c r="R15417" s="262"/>
    </row>
    <row r="15418" spans="18:18" x14ac:dyDescent="0.2">
      <c r="R15418" s="234"/>
    </row>
    <row r="15419" spans="18:18" x14ac:dyDescent="0.2">
      <c r="R15419" s="234"/>
    </row>
    <row r="15420" spans="18:18" x14ac:dyDescent="0.2">
      <c r="R15420" s="94"/>
    </row>
    <row r="15435" spans="18:18" x14ac:dyDescent="0.2">
      <c r="R15435" s="235"/>
    </row>
    <row r="15436" spans="18:18" x14ac:dyDescent="0.2">
      <c r="R15436" s="234"/>
    </row>
    <row r="15437" spans="18:18" x14ac:dyDescent="0.2">
      <c r="R15437" s="236"/>
    </row>
    <row r="15438" spans="18:18" x14ac:dyDescent="0.2">
      <c r="R15438" s="236"/>
    </row>
    <row r="15439" spans="18:18" x14ac:dyDescent="0.2">
      <c r="R15439" s="234"/>
    </row>
    <row r="15440" spans="18:18" x14ac:dyDescent="0.2">
      <c r="R15440" s="236"/>
    </row>
    <row r="15441" spans="18:18" x14ac:dyDescent="0.2">
      <c r="R15441" s="236"/>
    </row>
    <row r="15442" spans="18:18" x14ac:dyDescent="0.2">
      <c r="R15442" s="237"/>
    </row>
    <row r="15443" spans="18:18" x14ac:dyDescent="0.2">
      <c r="R15443" s="237"/>
    </row>
    <row r="15448" spans="18:18" x14ac:dyDescent="0.2">
      <c r="R15448" s="97"/>
    </row>
    <row r="15449" spans="18:18" x14ac:dyDescent="0.2">
      <c r="R15449" s="234"/>
    </row>
    <row r="15450" spans="18:18" x14ac:dyDescent="0.2">
      <c r="R15450" s="262"/>
    </row>
    <row r="15451" spans="18:18" x14ac:dyDescent="0.2">
      <c r="R15451" s="234"/>
    </row>
    <row r="15452" spans="18:18" x14ac:dyDescent="0.2">
      <c r="R15452" s="234"/>
    </row>
    <row r="15453" spans="18:18" x14ac:dyDescent="0.2">
      <c r="R15453" s="94"/>
    </row>
    <row r="15468" spans="18:18" x14ac:dyDescent="0.2">
      <c r="R15468" s="235"/>
    </row>
    <row r="15469" spans="18:18" x14ac:dyDescent="0.2">
      <c r="R15469" s="234"/>
    </row>
    <row r="15470" spans="18:18" x14ac:dyDescent="0.2">
      <c r="R15470" s="236"/>
    </row>
    <row r="15471" spans="18:18" x14ac:dyDescent="0.2">
      <c r="R15471" s="236"/>
    </row>
    <row r="15472" spans="18:18" x14ac:dyDescent="0.2">
      <c r="R15472" s="234"/>
    </row>
    <row r="15473" spans="18:18" x14ac:dyDescent="0.2">
      <c r="R15473" s="236"/>
    </row>
    <row r="15474" spans="18:18" x14ac:dyDescent="0.2">
      <c r="R15474" s="236"/>
    </row>
    <row r="15475" spans="18:18" x14ac:dyDescent="0.2">
      <c r="R15475" s="237"/>
    </row>
    <row r="15476" spans="18:18" x14ac:dyDescent="0.2">
      <c r="R15476" s="237"/>
    </row>
    <row r="15481" spans="18:18" x14ac:dyDescent="0.2">
      <c r="R15481" s="97"/>
    </row>
    <row r="15482" spans="18:18" x14ac:dyDescent="0.2">
      <c r="R15482" s="234"/>
    </row>
    <row r="15483" spans="18:18" x14ac:dyDescent="0.2">
      <c r="R15483" s="262"/>
    </row>
    <row r="15484" spans="18:18" x14ac:dyDescent="0.2">
      <c r="R15484" s="234"/>
    </row>
    <row r="15485" spans="18:18" x14ac:dyDescent="0.2">
      <c r="R15485" s="234"/>
    </row>
    <row r="15486" spans="18:18" x14ac:dyDescent="0.2">
      <c r="R15486" s="94"/>
    </row>
    <row r="15501" spans="18:18" x14ac:dyDescent="0.2">
      <c r="R15501" s="235"/>
    </row>
    <row r="15502" spans="18:18" x14ac:dyDescent="0.2">
      <c r="R15502" s="234"/>
    </row>
    <row r="15503" spans="18:18" x14ac:dyDescent="0.2">
      <c r="R15503" s="236"/>
    </row>
    <row r="15504" spans="18:18" x14ac:dyDescent="0.2">
      <c r="R15504" s="236"/>
    </row>
    <row r="15505" spans="18:18" x14ac:dyDescent="0.2">
      <c r="R15505" s="234"/>
    </row>
    <row r="15506" spans="18:18" x14ac:dyDescent="0.2">
      <c r="R15506" s="236"/>
    </row>
    <row r="15507" spans="18:18" x14ac:dyDescent="0.2">
      <c r="R15507" s="236"/>
    </row>
    <row r="15508" spans="18:18" x14ac:dyDescent="0.2">
      <c r="R15508" s="237"/>
    </row>
    <row r="15509" spans="18:18" x14ac:dyDescent="0.2">
      <c r="R15509" s="237"/>
    </row>
    <row r="15514" spans="18:18" x14ac:dyDescent="0.2">
      <c r="R15514" s="97"/>
    </row>
    <row r="15515" spans="18:18" x14ac:dyDescent="0.2">
      <c r="R15515" s="234"/>
    </row>
    <row r="15516" spans="18:18" x14ac:dyDescent="0.2">
      <c r="R15516" s="262"/>
    </row>
    <row r="15517" spans="18:18" x14ac:dyDescent="0.2">
      <c r="R15517" s="234"/>
    </row>
    <row r="15518" spans="18:18" x14ac:dyDescent="0.2">
      <c r="R15518" s="234"/>
    </row>
    <row r="15519" spans="18:18" x14ac:dyDescent="0.2">
      <c r="R15519" s="94"/>
    </row>
    <row r="15534" spans="18:18" x14ac:dyDescent="0.2">
      <c r="R15534" s="235"/>
    </row>
    <row r="15535" spans="18:18" x14ac:dyDescent="0.2">
      <c r="R15535" s="234"/>
    </row>
    <row r="15536" spans="18:18" x14ac:dyDescent="0.2">
      <c r="R15536" s="236"/>
    </row>
    <row r="15537" spans="18:18" x14ac:dyDescent="0.2">
      <c r="R15537" s="236"/>
    </row>
    <row r="15538" spans="18:18" x14ac:dyDescent="0.2">
      <c r="R15538" s="234"/>
    </row>
    <row r="15539" spans="18:18" x14ac:dyDescent="0.2">
      <c r="R15539" s="236"/>
    </row>
    <row r="15540" spans="18:18" x14ac:dyDescent="0.2">
      <c r="R15540" s="236"/>
    </row>
    <row r="15541" spans="18:18" x14ac:dyDescent="0.2">
      <c r="R15541" s="237"/>
    </row>
    <row r="15542" spans="18:18" x14ac:dyDescent="0.2">
      <c r="R15542" s="237"/>
    </row>
    <row r="15547" spans="18:18" x14ac:dyDescent="0.2">
      <c r="R15547" s="97"/>
    </row>
    <row r="15548" spans="18:18" x14ac:dyDescent="0.2">
      <c r="R15548" s="234"/>
    </row>
    <row r="15549" spans="18:18" x14ac:dyDescent="0.2">
      <c r="R15549" s="262"/>
    </row>
    <row r="15550" spans="18:18" x14ac:dyDescent="0.2">
      <c r="R15550" s="234"/>
    </row>
    <row r="15551" spans="18:18" x14ac:dyDescent="0.2">
      <c r="R15551" s="234"/>
    </row>
    <row r="15552" spans="18:18" x14ac:dyDescent="0.2">
      <c r="R15552" s="94"/>
    </row>
    <row r="15567" spans="18:18" x14ac:dyDescent="0.2">
      <c r="R15567" s="235"/>
    </row>
    <row r="15568" spans="18:18" x14ac:dyDescent="0.2">
      <c r="R15568" s="234"/>
    </row>
    <row r="15569" spans="18:18" x14ac:dyDescent="0.2">
      <c r="R15569" s="236"/>
    </row>
    <row r="15570" spans="18:18" x14ac:dyDescent="0.2">
      <c r="R15570" s="236"/>
    </row>
    <row r="15571" spans="18:18" x14ac:dyDescent="0.2">
      <c r="R15571" s="234"/>
    </row>
    <row r="15572" spans="18:18" x14ac:dyDescent="0.2">
      <c r="R15572" s="236"/>
    </row>
    <row r="15573" spans="18:18" x14ac:dyDescent="0.2">
      <c r="R15573" s="236"/>
    </row>
    <row r="15574" spans="18:18" x14ac:dyDescent="0.2">
      <c r="R15574" s="237"/>
    </row>
    <row r="15575" spans="18:18" x14ac:dyDescent="0.2">
      <c r="R15575" s="237"/>
    </row>
    <row r="15580" spans="18:18" x14ac:dyDescent="0.2">
      <c r="R15580" s="97"/>
    </row>
    <row r="15581" spans="18:18" x14ac:dyDescent="0.2">
      <c r="R15581" s="234"/>
    </row>
    <row r="15582" spans="18:18" x14ac:dyDescent="0.2">
      <c r="R15582" s="262"/>
    </row>
    <row r="15583" spans="18:18" x14ac:dyDescent="0.2">
      <c r="R15583" s="234"/>
    </row>
    <row r="15584" spans="18:18" x14ac:dyDescent="0.2">
      <c r="R15584" s="234"/>
    </row>
    <row r="15585" spans="18:18" x14ac:dyDescent="0.2">
      <c r="R15585" s="94"/>
    </row>
    <row r="15600" spans="18:18" x14ac:dyDescent="0.2">
      <c r="R15600" s="235"/>
    </row>
    <row r="15601" spans="18:18" x14ac:dyDescent="0.2">
      <c r="R15601" s="234"/>
    </row>
    <row r="15602" spans="18:18" x14ac:dyDescent="0.2">
      <c r="R15602" s="236"/>
    </row>
    <row r="15603" spans="18:18" x14ac:dyDescent="0.2">
      <c r="R15603" s="236"/>
    </row>
    <row r="15604" spans="18:18" x14ac:dyDescent="0.2">
      <c r="R15604" s="234"/>
    </row>
    <row r="15605" spans="18:18" x14ac:dyDescent="0.2">
      <c r="R15605" s="236"/>
    </row>
    <row r="15606" spans="18:18" x14ac:dyDescent="0.2">
      <c r="R15606" s="236"/>
    </row>
    <row r="15607" spans="18:18" x14ac:dyDescent="0.2">
      <c r="R15607" s="237"/>
    </row>
    <row r="15608" spans="18:18" x14ac:dyDescent="0.2">
      <c r="R15608" s="237"/>
    </row>
    <row r="15613" spans="18:18" x14ac:dyDescent="0.2">
      <c r="R15613" s="97"/>
    </row>
    <row r="15614" spans="18:18" x14ac:dyDescent="0.2">
      <c r="R15614" s="234"/>
    </row>
    <row r="15615" spans="18:18" x14ac:dyDescent="0.2">
      <c r="R15615" s="262"/>
    </row>
    <row r="15616" spans="18:18" x14ac:dyDescent="0.2">
      <c r="R15616" s="234"/>
    </row>
    <row r="15617" spans="18:18" x14ac:dyDescent="0.2">
      <c r="R15617" s="234"/>
    </row>
    <row r="15618" spans="18:18" x14ac:dyDescent="0.2">
      <c r="R15618" s="94"/>
    </row>
    <row r="15633" spans="18:18" x14ac:dyDescent="0.2">
      <c r="R15633" s="235"/>
    </row>
    <row r="15634" spans="18:18" x14ac:dyDescent="0.2">
      <c r="R15634" s="234"/>
    </row>
    <row r="15635" spans="18:18" x14ac:dyDescent="0.2">
      <c r="R15635" s="236"/>
    </row>
    <row r="15636" spans="18:18" x14ac:dyDescent="0.2">
      <c r="R15636" s="236"/>
    </row>
    <row r="15637" spans="18:18" x14ac:dyDescent="0.2">
      <c r="R15637" s="234"/>
    </row>
    <row r="15638" spans="18:18" x14ac:dyDescent="0.2">
      <c r="R15638" s="236"/>
    </row>
    <row r="15639" spans="18:18" x14ac:dyDescent="0.2">
      <c r="R15639" s="236"/>
    </row>
    <row r="15640" spans="18:18" x14ac:dyDescent="0.2">
      <c r="R15640" s="237"/>
    </row>
    <row r="15641" spans="18:18" x14ac:dyDescent="0.2">
      <c r="R15641" s="237"/>
    </row>
    <row r="15646" spans="18:18" x14ac:dyDescent="0.2">
      <c r="R15646" s="97"/>
    </row>
    <row r="15647" spans="18:18" x14ac:dyDescent="0.2">
      <c r="R15647" s="234"/>
    </row>
    <row r="15648" spans="18:18" x14ac:dyDescent="0.2">
      <c r="R15648" s="262"/>
    </row>
    <row r="15649" spans="18:18" x14ac:dyDescent="0.2">
      <c r="R15649" s="234"/>
    </row>
    <row r="15650" spans="18:18" x14ac:dyDescent="0.2">
      <c r="R15650" s="234"/>
    </row>
    <row r="15651" spans="18:18" x14ac:dyDescent="0.2">
      <c r="R15651" s="94"/>
    </row>
    <row r="15666" spans="18:18" x14ac:dyDescent="0.2">
      <c r="R15666" s="235"/>
    </row>
    <row r="15667" spans="18:18" x14ac:dyDescent="0.2">
      <c r="R15667" s="234"/>
    </row>
    <row r="15668" spans="18:18" x14ac:dyDescent="0.2">
      <c r="R15668" s="236"/>
    </row>
    <row r="15669" spans="18:18" x14ac:dyDescent="0.2">
      <c r="R15669" s="236"/>
    </row>
    <row r="15670" spans="18:18" x14ac:dyDescent="0.2">
      <c r="R15670" s="234"/>
    </row>
    <row r="15671" spans="18:18" x14ac:dyDescent="0.2">
      <c r="R15671" s="236"/>
    </row>
    <row r="15672" spans="18:18" x14ac:dyDescent="0.2">
      <c r="R15672" s="236"/>
    </row>
    <row r="15673" spans="18:18" x14ac:dyDescent="0.2">
      <c r="R15673" s="237"/>
    </row>
    <row r="15674" spans="18:18" x14ac:dyDescent="0.2">
      <c r="R15674" s="237"/>
    </row>
    <row r="15679" spans="18:18" x14ac:dyDescent="0.2">
      <c r="R15679" s="97"/>
    </row>
    <row r="15680" spans="18:18" x14ac:dyDescent="0.2">
      <c r="R15680" s="234"/>
    </row>
    <row r="15681" spans="18:18" x14ac:dyDescent="0.2">
      <c r="R15681" s="262"/>
    </row>
    <row r="15682" spans="18:18" x14ac:dyDescent="0.2">
      <c r="R15682" s="234"/>
    </row>
    <row r="15683" spans="18:18" x14ac:dyDescent="0.2">
      <c r="R15683" s="234"/>
    </row>
    <row r="15684" spans="18:18" x14ac:dyDescent="0.2">
      <c r="R15684" s="94"/>
    </row>
    <row r="15699" spans="18:18" x14ac:dyDescent="0.2">
      <c r="R15699" s="235"/>
    </row>
    <row r="15700" spans="18:18" x14ac:dyDescent="0.2">
      <c r="R15700" s="234"/>
    </row>
    <row r="15701" spans="18:18" x14ac:dyDescent="0.2">
      <c r="R15701" s="236"/>
    </row>
    <row r="15702" spans="18:18" x14ac:dyDescent="0.2">
      <c r="R15702" s="236"/>
    </row>
    <row r="15703" spans="18:18" x14ac:dyDescent="0.2">
      <c r="R15703" s="234"/>
    </row>
    <row r="15704" spans="18:18" x14ac:dyDescent="0.2">
      <c r="R15704" s="236"/>
    </row>
    <row r="15705" spans="18:18" x14ac:dyDescent="0.2">
      <c r="R15705" s="236"/>
    </row>
    <row r="15706" spans="18:18" x14ac:dyDescent="0.2">
      <c r="R15706" s="237"/>
    </row>
    <row r="15707" spans="18:18" x14ac:dyDescent="0.2">
      <c r="R15707" s="237"/>
    </row>
    <row r="15712" spans="18:18" x14ac:dyDescent="0.2">
      <c r="R15712" s="97"/>
    </row>
    <row r="15713" spans="18:18" x14ac:dyDescent="0.2">
      <c r="R15713" s="234"/>
    </row>
    <row r="15714" spans="18:18" x14ac:dyDescent="0.2">
      <c r="R15714" s="262"/>
    </row>
    <row r="15715" spans="18:18" x14ac:dyDescent="0.2">
      <c r="R15715" s="234"/>
    </row>
    <row r="15716" spans="18:18" x14ac:dyDescent="0.2">
      <c r="R15716" s="234"/>
    </row>
    <row r="15717" spans="18:18" x14ac:dyDescent="0.2">
      <c r="R15717" s="94"/>
    </row>
    <row r="15732" spans="18:18" x14ac:dyDescent="0.2">
      <c r="R15732" s="235"/>
    </row>
    <row r="15733" spans="18:18" x14ac:dyDescent="0.2">
      <c r="R15733" s="234"/>
    </row>
    <row r="15734" spans="18:18" x14ac:dyDescent="0.2">
      <c r="R15734" s="236"/>
    </row>
    <row r="15735" spans="18:18" x14ac:dyDescent="0.2">
      <c r="R15735" s="236"/>
    </row>
    <row r="15736" spans="18:18" x14ac:dyDescent="0.2">
      <c r="R15736" s="234"/>
    </row>
    <row r="15737" spans="18:18" x14ac:dyDescent="0.2">
      <c r="R15737" s="236"/>
    </row>
    <row r="15738" spans="18:18" x14ac:dyDescent="0.2">
      <c r="R15738" s="236"/>
    </row>
    <row r="15739" spans="18:18" x14ac:dyDescent="0.2">
      <c r="R15739" s="237"/>
    </row>
    <row r="15740" spans="18:18" x14ac:dyDescent="0.2">
      <c r="R15740" s="237"/>
    </row>
    <row r="15745" spans="18:18" x14ac:dyDescent="0.2">
      <c r="R15745" s="97"/>
    </row>
    <row r="15746" spans="18:18" x14ac:dyDescent="0.2">
      <c r="R15746" s="234"/>
    </row>
    <row r="15747" spans="18:18" x14ac:dyDescent="0.2">
      <c r="R15747" s="262"/>
    </row>
    <row r="15748" spans="18:18" x14ac:dyDescent="0.2">
      <c r="R15748" s="234"/>
    </row>
    <row r="15749" spans="18:18" x14ac:dyDescent="0.2">
      <c r="R15749" s="234"/>
    </row>
    <row r="15750" spans="18:18" x14ac:dyDescent="0.2">
      <c r="R15750" s="94"/>
    </row>
    <row r="15765" spans="18:18" x14ac:dyDescent="0.2">
      <c r="R15765" s="235"/>
    </row>
    <row r="15766" spans="18:18" x14ac:dyDescent="0.2">
      <c r="R15766" s="234"/>
    </row>
    <row r="15767" spans="18:18" x14ac:dyDescent="0.2">
      <c r="R15767" s="236"/>
    </row>
    <row r="15768" spans="18:18" x14ac:dyDescent="0.2">
      <c r="R15768" s="236"/>
    </row>
    <row r="15769" spans="18:18" x14ac:dyDescent="0.2">
      <c r="R15769" s="234"/>
    </row>
    <row r="15770" spans="18:18" x14ac:dyDescent="0.2">
      <c r="R15770" s="236"/>
    </row>
    <row r="15771" spans="18:18" x14ac:dyDescent="0.2">
      <c r="R15771" s="236"/>
    </row>
    <row r="15772" spans="18:18" x14ac:dyDescent="0.2">
      <c r="R15772" s="237"/>
    </row>
    <row r="15773" spans="18:18" x14ac:dyDescent="0.2">
      <c r="R15773" s="237"/>
    </row>
    <row r="15778" spans="18:18" x14ac:dyDescent="0.2">
      <c r="R15778" s="97"/>
    </row>
    <row r="15779" spans="18:18" x14ac:dyDescent="0.2">
      <c r="R15779" s="234"/>
    </row>
    <row r="15780" spans="18:18" x14ac:dyDescent="0.2">
      <c r="R15780" s="262"/>
    </row>
    <row r="15781" spans="18:18" x14ac:dyDescent="0.2">
      <c r="R15781" s="234"/>
    </row>
    <row r="15782" spans="18:18" x14ac:dyDescent="0.2">
      <c r="R15782" s="234"/>
    </row>
    <row r="15783" spans="18:18" x14ac:dyDescent="0.2">
      <c r="R15783" s="94"/>
    </row>
    <row r="15798" spans="18:18" x14ac:dyDescent="0.2">
      <c r="R15798" s="235"/>
    </row>
    <row r="15799" spans="18:18" x14ac:dyDescent="0.2">
      <c r="R15799" s="234"/>
    </row>
    <row r="15800" spans="18:18" x14ac:dyDescent="0.2">
      <c r="R15800" s="236"/>
    </row>
    <row r="15801" spans="18:18" x14ac:dyDescent="0.2">
      <c r="R15801" s="236"/>
    </row>
    <row r="15802" spans="18:18" x14ac:dyDescent="0.2">
      <c r="R15802" s="234"/>
    </row>
    <row r="15803" spans="18:18" x14ac:dyDescent="0.2">
      <c r="R15803" s="236"/>
    </row>
    <row r="15804" spans="18:18" x14ac:dyDescent="0.2">
      <c r="R15804" s="236"/>
    </row>
    <row r="15805" spans="18:18" x14ac:dyDescent="0.2">
      <c r="R15805" s="237"/>
    </row>
    <row r="15806" spans="18:18" x14ac:dyDescent="0.2">
      <c r="R15806" s="237"/>
    </row>
    <row r="15811" spans="18:18" x14ac:dyDescent="0.2">
      <c r="R15811" s="97"/>
    </row>
    <row r="15812" spans="18:18" x14ac:dyDescent="0.2">
      <c r="R15812" s="234"/>
    </row>
    <row r="15813" spans="18:18" x14ac:dyDescent="0.2">
      <c r="R15813" s="262"/>
    </row>
    <row r="15814" spans="18:18" x14ac:dyDescent="0.2">
      <c r="R15814" s="234"/>
    </row>
    <row r="15815" spans="18:18" x14ac:dyDescent="0.2">
      <c r="R15815" s="234"/>
    </row>
    <row r="15816" spans="18:18" x14ac:dyDescent="0.2">
      <c r="R15816" s="94"/>
    </row>
    <row r="15831" spans="18:18" x14ac:dyDescent="0.2">
      <c r="R15831" s="235"/>
    </row>
    <row r="15832" spans="18:18" x14ac:dyDescent="0.2">
      <c r="R15832" s="234"/>
    </row>
    <row r="15833" spans="18:18" x14ac:dyDescent="0.2">
      <c r="R15833" s="236"/>
    </row>
    <row r="15834" spans="18:18" x14ac:dyDescent="0.2">
      <c r="R15834" s="236"/>
    </row>
    <row r="15835" spans="18:18" x14ac:dyDescent="0.2">
      <c r="R15835" s="234"/>
    </row>
    <row r="15836" spans="18:18" x14ac:dyDescent="0.2">
      <c r="R15836" s="236"/>
    </row>
    <row r="15837" spans="18:18" x14ac:dyDescent="0.2">
      <c r="R15837" s="236"/>
    </row>
    <row r="15838" spans="18:18" x14ac:dyDescent="0.2">
      <c r="R15838" s="237"/>
    </row>
    <row r="15839" spans="18:18" x14ac:dyDescent="0.2">
      <c r="R15839" s="237"/>
    </row>
    <row r="15844" spans="18:18" x14ac:dyDescent="0.2">
      <c r="R15844" s="97"/>
    </row>
    <row r="15845" spans="18:18" x14ac:dyDescent="0.2">
      <c r="R15845" s="234"/>
    </row>
    <row r="15846" spans="18:18" x14ac:dyDescent="0.2">
      <c r="R15846" s="262"/>
    </row>
    <row r="15847" spans="18:18" x14ac:dyDescent="0.2">
      <c r="R15847" s="234"/>
    </row>
    <row r="15848" spans="18:18" x14ac:dyDescent="0.2">
      <c r="R15848" s="234"/>
    </row>
    <row r="15849" spans="18:18" x14ac:dyDescent="0.2">
      <c r="R15849" s="94"/>
    </row>
    <row r="15864" spans="18:18" x14ac:dyDescent="0.2">
      <c r="R15864" s="235"/>
    </row>
    <row r="15865" spans="18:18" x14ac:dyDescent="0.2">
      <c r="R15865" s="234"/>
    </row>
    <row r="15866" spans="18:18" x14ac:dyDescent="0.2">
      <c r="R15866" s="236"/>
    </row>
    <row r="15867" spans="18:18" x14ac:dyDescent="0.2">
      <c r="R15867" s="236"/>
    </row>
    <row r="15868" spans="18:18" x14ac:dyDescent="0.2">
      <c r="R15868" s="234"/>
    </row>
    <row r="15869" spans="18:18" x14ac:dyDescent="0.2">
      <c r="R15869" s="236"/>
    </row>
    <row r="15870" spans="18:18" x14ac:dyDescent="0.2">
      <c r="R15870" s="236"/>
    </row>
    <row r="15871" spans="18:18" x14ac:dyDescent="0.2">
      <c r="R15871" s="237"/>
    </row>
    <row r="15872" spans="18:18" x14ac:dyDescent="0.2">
      <c r="R15872" s="237"/>
    </row>
    <row r="15877" spans="18:18" x14ac:dyDescent="0.2">
      <c r="R15877" s="97"/>
    </row>
    <row r="15878" spans="18:18" x14ac:dyDescent="0.2">
      <c r="R15878" s="234"/>
    </row>
    <row r="15879" spans="18:18" x14ac:dyDescent="0.2">
      <c r="R15879" s="262"/>
    </row>
    <row r="15880" spans="18:18" x14ac:dyDescent="0.2">
      <c r="R15880" s="234"/>
    </row>
    <row r="15881" spans="18:18" x14ac:dyDescent="0.2">
      <c r="R15881" s="234"/>
    </row>
    <row r="15882" spans="18:18" x14ac:dyDescent="0.2">
      <c r="R15882" s="94"/>
    </row>
    <row r="15897" spans="18:18" x14ac:dyDescent="0.2">
      <c r="R15897" s="235"/>
    </row>
    <row r="15898" spans="18:18" x14ac:dyDescent="0.2">
      <c r="R15898" s="234"/>
    </row>
    <row r="15899" spans="18:18" x14ac:dyDescent="0.2">
      <c r="R15899" s="236"/>
    </row>
    <row r="15900" spans="18:18" x14ac:dyDescent="0.2">
      <c r="R15900" s="236"/>
    </row>
    <row r="15901" spans="18:18" x14ac:dyDescent="0.2">
      <c r="R15901" s="234"/>
    </row>
    <row r="15902" spans="18:18" x14ac:dyDescent="0.2">
      <c r="R15902" s="236"/>
    </row>
    <row r="15903" spans="18:18" x14ac:dyDescent="0.2">
      <c r="R15903" s="236"/>
    </row>
    <row r="15904" spans="18:18" x14ac:dyDescent="0.2">
      <c r="R15904" s="237"/>
    </row>
    <row r="15905" spans="18:18" x14ac:dyDescent="0.2">
      <c r="R15905" s="237"/>
    </row>
    <row r="15910" spans="18:18" x14ac:dyDescent="0.2">
      <c r="R15910" s="97"/>
    </row>
    <row r="15911" spans="18:18" x14ac:dyDescent="0.2">
      <c r="R15911" s="234"/>
    </row>
    <row r="15912" spans="18:18" x14ac:dyDescent="0.2">
      <c r="R15912" s="262"/>
    </row>
    <row r="15913" spans="18:18" x14ac:dyDescent="0.2">
      <c r="R15913" s="234"/>
    </row>
    <row r="15914" spans="18:18" x14ac:dyDescent="0.2">
      <c r="R15914" s="234"/>
    </row>
    <row r="15915" spans="18:18" x14ac:dyDescent="0.2">
      <c r="R15915" s="94"/>
    </row>
    <row r="15930" spans="18:18" x14ac:dyDescent="0.2">
      <c r="R15930" s="235"/>
    </row>
    <row r="15931" spans="18:18" x14ac:dyDescent="0.2">
      <c r="R15931" s="234"/>
    </row>
    <row r="15932" spans="18:18" x14ac:dyDescent="0.2">
      <c r="R15932" s="236"/>
    </row>
    <row r="15933" spans="18:18" x14ac:dyDescent="0.2">
      <c r="R15933" s="236"/>
    </row>
    <row r="15934" spans="18:18" x14ac:dyDescent="0.2">
      <c r="R15934" s="234"/>
    </row>
    <row r="15935" spans="18:18" x14ac:dyDescent="0.2">
      <c r="R15935" s="236"/>
    </row>
    <row r="15936" spans="18:18" x14ac:dyDescent="0.2">
      <c r="R15936" s="236"/>
    </row>
    <row r="15937" spans="18:18" x14ac:dyDescent="0.2">
      <c r="R15937" s="237"/>
    </row>
    <row r="15938" spans="18:18" x14ac:dyDescent="0.2">
      <c r="R15938" s="237"/>
    </row>
    <row r="15943" spans="18:18" x14ac:dyDescent="0.2">
      <c r="R15943" s="97"/>
    </row>
    <row r="15944" spans="18:18" x14ac:dyDescent="0.2">
      <c r="R15944" s="234"/>
    </row>
    <row r="15945" spans="18:18" x14ac:dyDescent="0.2">
      <c r="R15945" s="262"/>
    </row>
    <row r="15946" spans="18:18" x14ac:dyDescent="0.2">
      <c r="R15946" s="234"/>
    </row>
    <row r="15947" spans="18:18" x14ac:dyDescent="0.2">
      <c r="R15947" s="234"/>
    </row>
    <row r="15948" spans="18:18" x14ac:dyDescent="0.2">
      <c r="R15948" s="94"/>
    </row>
    <row r="15963" spans="18:18" x14ac:dyDescent="0.2">
      <c r="R15963" s="235"/>
    </row>
    <row r="15964" spans="18:18" x14ac:dyDescent="0.2">
      <c r="R15964" s="234"/>
    </row>
    <row r="15965" spans="18:18" x14ac:dyDescent="0.2">
      <c r="R15965" s="236"/>
    </row>
    <row r="15966" spans="18:18" x14ac:dyDescent="0.2">
      <c r="R15966" s="236"/>
    </row>
    <row r="15967" spans="18:18" x14ac:dyDescent="0.2">
      <c r="R15967" s="234"/>
    </row>
    <row r="15968" spans="18:18" x14ac:dyDescent="0.2">
      <c r="R15968" s="236"/>
    </row>
    <row r="15969" spans="18:18" x14ac:dyDescent="0.2">
      <c r="R15969" s="236"/>
    </row>
    <row r="15970" spans="18:18" x14ac:dyDescent="0.2">
      <c r="R15970" s="237"/>
    </row>
    <row r="15971" spans="18:18" x14ac:dyDescent="0.2">
      <c r="R15971" s="237"/>
    </row>
    <row r="15976" spans="18:18" x14ac:dyDescent="0.2">
      <c r="R15976" s="97"/>
    </row>
    <row r="15977" spans="18:18" x14ac:dyDescent="0.2">
      <c r="R15977" s="234"/>
    </row>
    <row r="15978" spans="18:18" x14ac:dyDescent="0.2">
      <c r="R15978" s="262"/>
    </row>
    <row r="15979" spans="18:18" x14ac:dyDescent="0.2">
      <c r="R15979" s="234"/>
    </row>
    <row r="15980" spans="18:18" x14ac:dyDescent="0.2">
      <c r="R15980" s="234"/>
    </row>
    <row r="15981" spans="18:18" x14ac:dyDescent="0.2">
      <c r="R15981" s="94"/>
    </row>
    <row r="15996" spans="18:18" x14ac:dyDescent="0.2">
      <c r="R15996" s="235"/>
    </row>
    <row r="15997" spans="18:18" x14ac:dyDescent="0.2">
      <c r="R15997" s="234"/>
    </row>
    <row r="15998" spans="18:18" x14ac:dyDescent="0.2">
      <c r="R15998" s="236"/>
    </row>
    <row r="15999" spans="18:18" x14ac:dyDescent="0.2">
      <c r="R15999" s="236"/>
    </row>
    <row r="16000" spans="18:18" x14ac:dyDescent="0.2">
      <c r="R16000" s="234"/>
    </row>
    <row r="16001" spans="18:18" x14ac:dyDescent="0.2">
      <c r="R16001" s="236"/>
    </row>
    <row r="16002" spans="18:18" x14ac:dyDescent="0.2">
      <c r="R16002" s="236"/>
    </row>
    <row r="16003" spans="18:18" x14ac:dyDescent="0.2">
      <c r="R16003" s="237"/>
    </row>
    <row r="16004" spans="18:18" x14ac:dyDescent="0.2">
      <c r="R16004" s="237"/>
    </row>
    <row r="16009" spans="18:18" x14ac:dyDescent="0.2">
      <c r="R16009" s="97"/>
    </row>
    <row r="16010" spans="18:18" x14ac:dyDescent="0.2">
      <c r="R16010" s="234"/>
    </row>
    <row r="16011" spans="18:18" x14ac:dyDescent="0.2">
      <c r="R16011" s="262"/>
    </row>
    <row r="16012" spans="18:18" x14ac:dyDescent="0.2">
      <c r="R16012" s="234"/>
    </row>
    <row r="16013" spans="18:18" x14ac:dyDescent="0.2">
      <c r="R16013" s="234"/>
    </row>
    <row r="16014" spans="18:18" x14ac:dyDescent="0.2">
      <c r="R16014" s="94"/>
    </row>
    <row r="16029" spans="18:18" x14ac:dyDescent="0.2">
      <c r="R16029" s="235"/>
    </row>
    <row r="16030" spans="18:18" x14ac:dyDescent="0.2">
      <c r="R16030" s="234"/>
    </row>
    <row r="16031" spans="18:18" x14ac:dyDescent="0.2">
      <c r="R16031" s="236"/>
    </row>
    <row r="16032" spans="18:18" x14ac:dyDescent="0.2">
      <c r="R16032" s="236"/>
    </row>
    <row r="16033" spans="18:18" x14ac:dyDescent="0.2">
      <c r="R16033" s="234"/>
    </row>
    <row r="16034" spans="18:18" x14ac:dyDescent="0.2">
      <c r="R16034" s="236"/>
    </row>
    <row r="16035" spans="18:18" x14ac:dyDescent="0.2">
      <c r="R16035" s="236"/>
    </row>
    <row r="16036" spans="18:18" x14ac:dyDescent="0.2">
      <c r="R16036" s="237"/>
    </row>
    <row r="16037" spans="18:18" x14ac:dyDescent="0.2">
      <c r="R16037" s="237"/>
    </row>
    <row r="16042" spans="18:18" x14ac:dyDescent="0.2">
      <c r="R16042" s="97"/>
    </row>
    <row r="16043" spans="18:18" x14ac:dyDescent="0.2">
      <c r="R16043" s="234"/>
    </row>
    <row r="16044" spans="18:18" x14ac:dyDescent="0.2">
      <c r="R16044" s="262"/>
    </row>
    <row r="16045" spans="18:18" x14ac:dyDescent="0.2">
      <c r="R16045" s="234"/>
    </row>
    <row r="16046" spans="18:18" x14ac:dyDescent="0.2">
      <c r="R16046" s="234"/>
    </row>
    <row r="16047" spans="18:18" x14ac:dyDescent="0.2">
      <c r="R16047" s="94"/>
    </row>
    <row r="16062" spans="18:18" x14ac:dyDescent="0.2">
      <c r="R16062" s="235"/>
    </row>
    <row r="16063" spans="18:18" x14ac:dyDescent="0.2">
      <c r="R16063" s="234"/>
    </row>
    <row r="16064" spans="18:18" x14ac:dyDescent="0.2">
      <c r="R16064" s="236"/>
    </row>
    <row r="16065" spans="18:18" x14ac:dyDescent="0.2">
      <c r="R16065" s="236"/>
    </row>
    <row r="16066" spans="18:18" x14ac:dyDescent="0.2">
      <c r="R16066" s="234"/>
    </row>
    <row r="16067" spans="18:18" x14ac:dyDescent="0.2">
      <c r="R16067" s="236"/>
    </row>
    <row r="16068" spans="18:18" x14ac:dyDescent="0.2">
      <c r="R16068" s="236"/>
    </row>
    <row r="16069" spans="18:18" x14ac:dyDescent="0.2">
      <c r="R16069" s="237"/>
    </row>
    <row r="16070" spans="18:18" x14ac:dyDescent="0.2">
      <c r="R16070" s="237"/>
    </row>
    <row r="16075" spans="18:18" x14ac:dyDescent="0.2">
      <c r="R16075" s="97"/>
    </row>
    <row r="16076" spans="18:18" x14ac:dyDescent="0.2">
      <c r="R16076" s="234"/>
    </row>
    <row r="16077" spans="18:18" x14ac:dyDescent="0.2">
      <c r="R16077" s="262"/>
    </row>
    <row r="16078" spans="18:18" x14ac:dyDescent="0.2">
      <c r="R16078" s="234"/>
    </row>
    <row r="16079" spans="18:18" x14ac:dyDescent="0.2">
      <c r="R16079" s="234"/>
    </row>
    <row r="16080" spans="18:18" x14ac:dyDescent="0.2">
      <c r="R16080" s="94"/>
    </row>
    <row r="16095" spans="18:18" x14ac:dyDescent="0.2">
      <c r="R16095" s="235"/>
    </row>
    <row r="16096" spans="18:18" x14ac:dyDescent="0.2">
      <c r="R16096" s="234"/>
    </row>
    <row r="16097" spans="18:18" x14ac:dyDescent="0.2">
      <c r="R16097" s="236"/>
    </row>
    <row r="16098" spans="18:18" x14ac:dyDescent="0.2">
      <c r="R16098" s="236"/>
    </row>
    <row r="16099" spans="18:18" x14ac:dyDescent="0.2">
      <c r="R16099" s="234"/>
    </row>
    <row r="16100" spans="18:18" x14ac:dyDescent="0.2">
      <c r="R16100" s="236"/>
    </row>
    <row r="16101" spans="18:18" x14ac:dyDescent="0.2">
      <c r="R16101" s="236"/>
    </row>
    <row r="16102" spans="18:18" x14ac:dyDescent="0.2">
      <c r="R16102" s="237"/>
    </row>
    <row r="16103" spans="18:18" x14ac:dyDescent="0.2">
      <c r="R16103" s="237"/>
    </row>
    <row r="16108" spans="18:18" x14ac:dyDescent="0.2">
      <c r="R16108" s="97"/>
    </row>
    <row r="16109" spans="18:18" x14ac:dyDescent="0.2">
      <c r="R16109" s="234"/>
    </row>
    <row r="16110" spans="18:18" x14ac:dyDescent="0.2">
      <c r="R16110" s="262"/>
    </row>
    <row r="16111" spans="18:18" x14ac:dyDescent="0.2">
      <c r="R16111" s="234"/>
    </row>
    <row r="16112" spans="18:18" x14ac:dyDescent="0.2">
      <c r="R16112" s="234"/>
    </row>
    <row r="16113" spans="18:18" x14ac:dyDescent="0.2">
      <c r="R16113" s="94"/>
    </row>
    <row r="16128" spans="18:18" x14ac:dyDescent="0.2">
      <c r="R16128" s="235"/>
    </row>
    <row r="16129" spans="18:18" x14ac:dyDescent="0.2">
      <c r="R16129" s="234"/>
    </row>
    <row r="16130" spans="18:18" x14ac:dyDescent="0.2">
      <c r="R16130" s="236"/>
    </row>
    <row r="16131" spans="18:18" x14ac:dyDescent="0.2">
      <c r="R16131" s="236"/>
    </row>
    <row r="16132" spans="18:18" x14ac:dyDescent="0.2">
      <c r="R16132" s="234"/>
    </row>
    <row r="16133" spans="18:18" x14ac:dyDescent="0.2">
      <c r="R16133" s="236"/>
    </row>
    <row r="16134" spans="18:18" x14ac:dyDescent="0.2">
      <c r="R16134" s="236"/>
    </row>
    <row r="16135" spans="18:18" x14ac:dyDescent="0.2">
      <c r="R16135" s="237"/>
    </row>
    <row r="16136" spans="18:18" x14ac:dyDescent="0.2">
      <c r="R16136" s="237"/>
    </row>
    <row r="16141" spans="18:18" x14ac:dyDescent="0.2">
      <c r="R16141" s="97"/>
    </row>
    <row r="16142" spans="18:18" x14ac:dyDescent="0.2">
      <c r="R16142" s="234"/>
    </row>
    <row r="16143" spans="18:18" x14ac:dyDescent="0.2">
      <c r="R16143" s="262"/>
    </row>
    <row r="16144" spans="18:18" x14ac:dyDescent="0.2">
      <c r="R16144" s="234"/>
    </row>
    <row r="16145" spans="18:18" x14ac:dyDescent="0.2">
      <c r="R16145" s="234"/>
    </row>
    <row r="16146" spans="18:18" x14ac:dyDescent="0.2">
      <c r="R16146" s="94"/>
    </row>
    <row r="16161" spans="18:18" x14ac:dyDescent="0.2">
      <c r="R16161" s="235"/>
    </row>
    <row r="16162" spans="18:18" x14ac:dyDescent="0.2">
      <c r="R16162" s="234"/>
    </row>
    <row r="16163" spans="18:18" x14ac:dyDescent="0.2">
      <c r="R16163" s="236"/>
    </row>
    <row r="16164" spans="18:18" x14ac:dyDescent="0.2">
      <c r="R16164" s="236"/>
    </row>
    <row r="16165" spans="18:18" x14ac:dyDescent="0.2">
      <c r="R16165" s="234"/>
    </row>
    <row r="16166" spans="18:18" x14ac:dyDescent="0.2">
      <c r="R16166" s="236"/>
    </row>
    <row r="16167" spans="18:18" x14ac:dyDescent="0.2">
      <c r="R16167" s="236"/>
    </row>
    <row r="16168" spans="18:18" x14ac:dyDescent="0.2">
      <c r="R16168" s="237"/>
    </row>
    <row r="16169" spans="18:18" x14ac:dyDescent="0.2">
      <c r="R16169" s="237"/>
    </row>
    <row r="16174" spans="18:18" x14ac:dyDescent="0.2">
      <c r="R16174" s="97"/>
    </row>
    <row r="16175" spans="18:18" x14ac:dyDescent="0.2">
      <c r="R16175" s="234"/>
    </row>
    <row r="16176" spans="18:18" x14ac:dyDescent="0.2">
      <c r="R16176" s="262"/>
    </row>
    <row r="16177" spans="18:18" x14ac:dyDescent="0.2">
      <c r="R16177" s="234"/>
    </row>
    <row r="16178" spans="18:18" x14ac:dyDescent="0.2">
      <c r="R16178" s="234"/>
    </row>
    <row r="16179" spans="18:18" x14ac:dyDescent="0.2">
      <c r="R16179" s="94"/>
    </row>
    <row r="16194" spans="18:18" x14ac:dyDescent="0.2">
      <c r="R16194" s="235"/>
    </row>
    <row r="16195" spans="18:18" x14ac:dyDescent="0.2">
      <c r="R16195" s="234"/>
    </row>
    <row r="16196" spans="18:18" x14ac:dyDescent="0.2">
      <c r="R16196" s="236"/>
    </row>
    <row r="16197" spans="18:18" x14ac:dyDescent="0.2">
      <c r="R16197" s="236"/>
    </row>
    <row r="16198" spans="18:18" x14ac:dyDescent="0.2">
      <c r="R16198" s="234"/>
    </row>
    <row r="16199" spans="18:18" x14ac:dyDescent="0.2">
      <c r="R16199" s="236"/>
    </row>
    <row r="16200" spans="18:18" x14ac:dyDescent="0.2">
      <c r="R16200" s="236"/>
    </row>
    <row r="16201" spans="18:18" x14ac:dyDescent="0.2">
      <c r="R16201" s="237"/>
    </row>
    <row r="16202" spans="18:18" x14ac:dyDescent="0.2">
      <c r="R16202" s="237"/>
    </row>
    <row r="16207" spans="18:18" x14ac:dyDescent="0.2">
      <c r="R16207" s="97"/>
    </row>
    <row r="16208" spans="18:18" x14ac:dyDescent="0.2">
      <c r="R16208" s="234"/>
    </row>
    <row r="16209" spans="18:18" x14ac:dyDescent="0.2">
      <c r="R16209" s="262"/>
    </row>
    <row r="16210" spans="18:18" x14ac:dyDescent="0.2">
      <c r="R16210" s="234"/>
    </row>
    <row r="16211" spans="18:18" x14ac:dyDescent="0.2">
      <c r="R16211" s="234"/>
    </row>
    <row r="16212" spans="18:18" x14ac:dyDescent="0.2">
      <c r="R16212" s="94"/>
    </row>
    <row r="16227" spans="18:18" x14ac:dyDescent="0.2">
      <c r="R16227" s="235"/>
    </row>
    <row r="16228" spans="18:18" x14ac:dyDescent="0.2">
      <c r="R16228" s="234"/>
    </row>
    <row r="16229" spans="18:18" x14ac:dyDescent="0.2">
      <c r="R16229" s="236"/>
    </row>
    <row r="16230" spans="18:18" x14ac:dyDescent="0.2">
      <c r="R16230" s="236"/>
    </row>
    <row r="16231" spans="18:18" x14ac:dyDescent="0.2">
      <c r="R16231" s="234"/>
    </row>
    <row r="16232" spans="18:18" x14ac:dyDescent="0.2">
      <c r="R16232" s="236"/>
    </row>
    <row r="16233" spans="18:18" x14ac:dyDescent="0.2">
      <c r="R16233" s="236"/>
    </row>
    <row r="16234" spans="18:18" x14ac:dyDescent="0.2">
      <c r="R16234" s="237"/>
    </row>
    <row r="16235" spans="18:18" x14ac:dyDescent="0.2">
      <c r="R16235" s="237"/>
    </row>
    <row r="16240" spans="18:18" x14ac:dyDescent="0.2">
      <c r="R16240" s="97"/>
    </row>
    <row r="16241" spans="18:18" x14ac:dyDescent="0.2">
      <c r="R16241" s="234"/>
    </row>
    <row r="16242" spans="18:18" x14ac:dyDescent="0.2">
      <c r="R16242" s="262"/>
    </row>
    <row r="16243" spans="18:18" x14ac:dyDescent="0.2">
      <c r="R16243" s="234"/>
    </row>
    <row r="16244" spans="18:18" x14ac:dyDescent="0.2">
      <c r="R16244" s="234"/>
    </row>
    <row r="16245" spans="18:18" x14ac:dyDescent="0.2">
      <c r="R16245" s="94"/>
    </row>
    <row r="16260" spans="18:18" x14ac:dyDescent="0.2">
      <c r="R16260" s="235"/>
    </row>
    <row r="16261" spans="18:18" x14ac:dyDescent="0.2">
      <c r="R16261" s="234"/>
    </row>
    <row r="16262" spans="18:18" x14ac:dyDescent="0.2">
      <c r="R16262" s="236"/>
    </row>
    <row r="16263" spans="18:18" x14ac:dyDescent="0.2">
      <c r="R16263" s="236"/>
    </row>
    <row r="16264" spans="18:18" x14ac:dyDescent="0.2">
      <c r="R16264" s="234"/>
    </row>
    <row r="16265" spans="18:18" x14ac:dyDescent="0.2">
      <c r="R16265" s="236"/>
    </row>
    <row r="16266" spans="18:18" x14ac:dyDescent="0.2">
      <c r="R16266" s="236"/>
    </row>
    <row r="16267" spans="18:18" x14ac:dyDescent="0.2">
      <c r="R16267" s="237"/>
    </row>
    <row r="16268" spans="18:18" x14ac:dyDescent="0.2">
      <c r="R16268" s="237"/>
    </row>
    <row r="16273" spans="18:18" x14ac:dyDescent="0.2">
      <c r="R16273" s="97"/>
    </row>
    <row r="16274" spans="18:18" x14ac:dyDescent="0.2">
      <c r="R16274" s="234"/>
    </row>
    <row r="16275" spans="18:18" x14ac:dyDescent="0.2">
      <c r="R16275" s="262"/>
    </row>
    <row r="16276" spans="18:18" x14ac:dyDescent="0.2">
      <c r="R16276" s="234"/>
    </row>
    <row r="16277" spans="18:18" x14ac:dyDescent="0.2">
      <c r="R16277" s="234"/>
    </row>
    <row r="16278" spans="18:18" x14ac:dyDescent="0.2">
      <c r="R16278" s="94"/>
    </row>
    <row r="16293" spans="18:18" x14ac:dyDescent="0.2">
      <c r="R16293" s="235"/>
    </row>
    <row r="16294" spans="18:18" x14ac:dyDescent="0.2">
      <c r="R16294" s="234"/>
    </row>
    <row r="16295" spans="18:18" x14ac:dyDescent="0.2">
      <c r="R16295" s="236"/>
    </row>
    <row r="16296" spans="18:18" x14ac:dyDescent="0.2">
      <c r="R16296" s="236"/>
    </row>
    <row r="16297" spans="18:18" x14ac:dyDescent="0.2">
      <c r="R16297" s="234"/>
    </row>
    <row r="16298" spans="18:18" x14ac:dyDescent="0.2">
      <c r="R16298" s="236"/>
    </row>
    <row r="16299" spans="18:18" x14ac:dyDescent="0.2">
      <c r="R16299" s="236"/>
    </row>
    <row r="16300" spans="18:18" x14ac:dyDescent="0.2">
      <c r="R16300" s="237"/>
    </row>
    <row r="16301" spans="18:18" x14ac:dyDescent="0.2">
      <c r="R16301" s="237"/>
    </row>
    <row r="16306" spans="18:18" x14ac:dyDescent="0.2">
      <c r="R16306" s="97"/>
    </row>
    <row r="16307" spans="18:18" x14ac:dyDescent="0.2">
      <c r="R16307" s="234"/>
    </row>
    <row r="16308" spans="18:18" x14ac:dyDescent="0.2">
      <c r="R16308" s="262"/>
    </row>
    <row r="16309" spans="18:18" x14ac:dyDescent="0.2">
      <c r="R16309" s="234"/>
    </row>
    <row r="16310" spans="18:18" x14ac:dyDescent="0.2">
      <c r="R16310" s="234"/>
    </row>
    <row r="16311" spans="18:18" x14ac:dyDescent="0.2">
      <c r="R16311" s="94"/>
    </row>
    <row r="16326" spans="18:18" x14ac:dyDescent="0.2">
      <c r="R16326" s="235"/>
    </row>
    <row r="16327" spans="18:18" x14ac:dyDescent="0.2">
      <c r="R16327" s="234"/>
    </row>
    <row r="16328" spans="18:18" x14ac:dyDescent="0.2">
      <c r="R16328" s="236"/>
    </row>
    <row r="16329" spans="18:18" x14ac:dyDescent="0.2">
      <c r="R16329" s="236"/>
    </row>
    <row r="16330" spans="18:18" x14ac:dyDescent="0.2">
      <c r="R16330" s="234"/>
    </row>
    <row r="16331" spans="18:18" x14ac:dyDescent="0.2">
      <c r="R16331" s="236"/>
    </row>
    <row r="16332" spans="18:18" x14ac:dyDescent="0.2">
      <c r="R16332" s="236"/>
    </row>
    <row r="16333" spans="18:18" x14ac:dyDescent="0.2">
      <c r="R16333" s="237"/>
    </row>
    <row r="16334" spans="18:18" x14ac:dyDescent="0.2">
      <c r="R16334" s="237"/>
    </row>
    <row r="16339" spans="18:18" x14ac:dyDescent="0.2">
      <c r="R16339" s="97"/>
    </row>
    <row r="16340" spans="18:18" x14ac:dyDescent="0.2">
      <c r="R16340" s="234"/>
    </row>
    <row r="16341" spans="18:18" x14ac:dyDescent="0.2">
      <c r="R16341" s="262"/>
    </row>
    <row r="16342" spans="18:18" x14ac:dyDescent="0.2">
      <c r="R16342" s="234"/>
    </row>
    <row r="16343" spans="18:18" x14ac:dyDescent="0.2">
      <c r="R16343" s="234"/>
    </row>
    <row r="16344" spans="18:18" x14ac:dyDescent="0.2">
      <c r="R16344" s="94"/>
    </row>
    <row r="16359" spans="18:18" x14ac:dyDescent="0.2">
      <c r="R16359" s="235"/>
    </row>
    <row r="16360" spans="18:18" x14ac:dyDescent="0.2">
      <c r="R16360" s="234"/>
    </row>
    <row r="16361" spans="18:18" x14ac:dyDescent="0.2">
      <c r="R16361" s="236"/>
    </row>
    <row r="16362" spans="18:18" x14ac:dyDescent="0.2">
      <c r="R16362" s="236"/>
    </row>
    <row r="16363" spans="18:18" x14ac:dyDescent="0.2">
      <c r="R16363" s="234"/>
    </row>
    <row r="16364" spans="18:18" x14ac:dyDescent="0.2">
      <c r="R16364" s="236"/>
    </row>
    <row r="16365" spans="18:18" x14ac:dyDescent="0.2">
      <c r="R16365" s="236"/>
    </row>
    <row r="16366" spans="18:18" x14ac:dyDescent="0.2">
      <c r="R16366" s="237"/>
    </row>
    <row r="16367" spans="18:18" x14ac:dyDescent="0.2">
      <c r="R16367" s="237"/>
    </row>
    <row r="16372" spans="18:18" x14ac:dyDescent="0.2">
      <c r="R16372" s="97"/>
    </row>
    <row r="16373" spans="18:18" x14ac:dyDescent="0.2">
      <c r="R16373" s="234"/>
    </row>
    <row r="16374" spans="18:18" x14ac:dyDescent="0.2">
      <c r="R16374" s="262"/>
    </row>
    <row r="16375" spans="18:18" x14ac:dyDescent="0.2">
      <c r="R16375" s="234"/>
    </row>
    <row r="16376" spans="18:18" x14ac:dyDescent="0.2">
      <c r="R16376" s="234"/>
    </row>
    <row r="16377" spans="18:18" x14ac:dyDescent="0.2">
      <c r="R16377" s="94"/>
    </row>
    <row r="16392" spans="18:18" x14ac:dyDescent="0.2">
      <c r="R16392" s="235"/>
    </row>
    <row r="16393" spans="18:18" x14ac:dyDescent="0.2">
      <c r="R16393" s="234"/>
    </row>
    <row r="16394" spans="18:18" x14ac:dyDescent="0.2">
      <c r="R16394" s="236"/>
    </row>
    <row r="16395" spans="18:18" x14ac:dyDescent="0.2">
      <c r="R16395" s="236"/>
    </row>
    <row r="16396" spans="18:18" x14ac:dyDescent="0.2">
      <c r="R16396" s="234"/>
    </row>
    <row r="16397" spans="18:18" x14ac:dyDescent="0.2">
      <c r="R16397" s="236"/>
    </row>
    <row r="16398" spans="18:18" x14ac:dyDescent="0.2">
      <c r="R16398" s="236"/>
    </row>
    <row r="16399" spans="18:18" x14ac:dyDescent="0.2">
      <c r="R16399" s="237"/>
    </row>
    <row r="16400" spans="18:18" x14ac:dyDescent="0.2">
      <c r="R16400" s="237"/>
    </row>
    <row r="16405" spans="18:18" x14ac:dyDescent="0.2">
      <c r="R16405" s="97"/>
    </row>
    <row r="16406" spans="18:18" x14ac:dyDescent="0.2">
      <c r="R16406" s="234"/>
    </row>
    <row r="16407" spans="18:18" x14ac:dyDescent="0.2">
      <c r="R16407" s="262"/>
    </row>
    <row r="16408" spans="18:18" x14ac:dyDescent="0.2">
      <c r="R16408" s="234"/>
    </row>
    <row r="16409" spans="18:18" x14ac:dyDescent="0.2">
      <c r="R16409" s="234"/>
    </row>
    <row r="16410" spans="18:18" x14ac:dyDescent="0.2">
      <c r="R16410" s="94"/>
    </row>
    <row r="16425" spans="18:18" x14ac:dyDescent="0.2">
      <c r="R16425" s="235"/>
    </row>
    <row r="16426" spans="18:18" x14ac:dyDescent="0.2">
      <c r="R16426" s="234"/>
    </row>
    <row r="16427" spans="18:18" x14ac:dyDescent="0.2">
      <c r="R16427" s="236"/>
    </row>
    <row r="16428" spans="18:18" x14ac:dyDescent="0.2">
      <c r="R16428" s="236"/>
    </row>
    <row r="16429" spans="18:18" x14ac:dyDescent="0.2">
      <c r="R16429" s="234"/>
    </row>
    <row r="16430" spans="18:18" x14ac:dyDescent="0.2">
      <c r="R16430" s="236"/>
    </row>
    <row r="16431" spans="18:18" x14ac:dyDescent="0.2">
      <c r="R16431" s="236"/>
    </row>
    <row r="16432" spans="18:18" x14ac:dyDescent="0.2">
      <c r="R16432" s="237"/>
    </row>
    <row r="16433" spans="18:18" x14ac:dyDescent="0.2">
      <c r="R16433" s="237"/>
    </row>
    <row r="16438" spans="18:18" x14ac:dyDescent="0.2">
      <c r="R16438" s="97"/>
    </row>
    <row r="16439" spans="18:18" x14ac:dyDescent="0.2">
      <c r="R16439" s="234"/>
    </row>
    <row r="16440" spans="18:18" x14ac:dyDescent="0.2">
      <c r="R16440" s="262"/>
    </row>
    <row r="16441" spans="18:18" x14ac:dyDescent="0.2">
      <c r="R16441" s="234"/>
    </row>
    <row r="16442" spans="18:18" x14ac:dyDescent="0.2">
      <c r="R16442" s="234"/>
    </row>
    <row r="16443" spans="18:18" x14ac:dyDescent="0.2">
      <c r="R16443" s="94"/>
    </row>
    <row r="16458" spans="18:18" x14ac:dyDescent="0.2">
      <c r="R16458" s="235"/>
    </row>
    <row r="16459" spans="18:18" x14ac:dyDescent="0.2">
      <c r="R16459" s="234"/>
    </row>
    <row r="16460" spans="18:18" x14ac:dyDescent="0.2">
      <c r="R16460" s="236"/>
    </row>
    <row r="16461" spans="18:18" x14ac:dyDescent="0.2">
      <c r="R16461" s="236"/>
    </row>
    <row r="16462" spans="18:18" x14ac:dyDescent="0.2">
      <c r="R16462" s="234"/>
    </row>
    <row r="16463" spans="18:18" x14ac:dyDescent="0.2">
      <c r="R16463" s="236"/>
    </row>
    <row r="16464" spans="18:18" x14ac:dyDescent="0.2">
      <c r="R16464" s="236"/>
    </row>
    <row r="16465" spans="18:18" x14ac:dyDescent="0.2">
      <c r="R16465" s="237"/>
    </row>
    <row r="16466" spans="18:18" x14ac:dyDescent="0.2">
      <c r="R16466" s="237"/>
    </row>
    <row r="16471" spans="18:18" x14ac:dyDescent="0.2">
      <c r="R16471" s="97"/>
    </row>
    <row r="16472" spans="18:18" x14ac:dyDescent="0.2">
      <c r="R16472" s="234"/>
    </row>
    <row r="16473" spans="18:18" x14ac:dyDescent="0.2">
      <c r="R16473" s="262"/>
    </row>
    <row r="16474" spans="18:18" x14ac:dyDescent="0.2">
      <c r="R16474" s="234"/>
    </row>
    <row r="16475" spans="18:18" x14ac:dyDescent="0.2">
      <c r="R16475" s="234"/>
    </row>
    <row r="16476" spans="18:18" x14ac:dyDescent="0.2">
      <c r="R16476" s="94"/>
    </row>
    <row r="16491" spans="18:18" x14ac:dyDescent="0.2">
      <c r="R16491" s="235"/>
    </row>
    <row r="16492" spans="18:18" x14ac:dyDescent="0.2">
      <c r="R16492" s="234"/>
    </row>
    <row r="16493" spans="18:18" x14ac:dyDescent="0.2">
      <c r="R16493" s="236"/>
    </row>
    <row r="16494" spans="18:18" x14ac:dyDescent="0.2">
      <c r="R16494" s="236"/>
    </row>
    <row r="16495" spans="18:18" x14ac:dyDescent="0.2">
      <c r="R16495" s="234"/>
    </row>
    <row r="16496" spans="18:18" x14ac:dyDescent="0.2">
      <c r="R16496" s="236"/>
    </row>
    <row r="16497" spans="18:18" x14ac:dyDescent="0.2">
      <c r="R16497" s="236"/>
    </row>
    <row r="16498" spans="18:18" x14ac:dyDescent="0.2">
      <c r="R16498" s="237"/>
    </row>
    <row r="16499" spans="18:18" x14ac:dyDescent="0.2">
      <c r="R16499" s="237"/>
    </row>
    <row r="16504" spans="18:18" x14ac:dyDescent="0.2">
      <c r="R16504" s="97"/>
    </row>
    <row r="16505" spans="18:18" x14ac:dyDescent="0.2">
      <c r="R16505" s="234"/>
    </row>
    <row r="16506" spans="18:18" x14ac:dyDescent="0.2">
      <c r="R16506" s="262"/>
    </row>
    <row r="16507" spans="18:18" x14ac:dyDescent="0.2">
      <c r="R16507" s="234"/>
    </row>
    <row r="16508" spans="18:18" x14ac:dyDescent="0.2">
      <c r="R16508" s="234"/>
    </row>
    <row r="16509" spans="18:18" x14ac:dyDescent="0.2">
      <c r="R16509" s="94"/>
    </row>
    <row r="16524" spans="18:18" x14ac:dyDescent="0.2">
      <c r="R16524" s="235"/>
    </row>
    <row r="16525" spans="18:18" x14ac:dyDescent="0.2">
      <c r="R16525" s="234"/>
    </row>
    <row r="16526" spans="18:18" x14ac:dyDescent="0.2">
      <c r="R16526" s="236"/>
    </row>
    <row r="16527" spans="18:18" x14ac:dyDescent="0.2">
      <c r="R16527" s="236"/>
    </row>
    <row r="16528" spans="18:18" x14ac:dyDescent="0.2">
      <c r="R16528" s="234"/>
    </row>
    <row r="16529" spans="18:18" x14ac:dyDescent="0.2">
      <c r="R16529" s="236"/>
    </row>
    <row r="16530" spans="18:18" x14ac:dyDescent="0.2">
      <c r="R16530" s="236"/>
    </row>
    <row r="16531" spans="18:18" x14ac:dyDescent="0.2">
      <c r="R16531" s="237"/>
    </row>
    <row r="16532" spans="18:18" x14ac:dyDescent="0.2">
      <c r="R16532" s="237"/>
    </row>
    <row r="16537" spans="18:18" x14ac:dyDescent="0.2">
      <c r="R16537" s="97"/>
    </row>
    <row r="16538" spans="18:18" x14ac:dyDescent="0.2">
      <c r="R16538" s="234"/>
    </row>
    <row r="16539" spans="18:18" x14ac:dyDescent="0.2">
      <c r="R16539" s="262"/>
    </row>
    <row r="16540" spans="18:18" x14ac:dyDescent="0.2">
      <c r="R16540" s="234"/>
    </row>
    <row r="16541" spans="18:18" x14ac:dyDescent="0.2">
      <c r="R16541" s="234"/>
    </row>
    <row r="16542" spans="18:18" x14ac:dyDescent="0.2">
      <c r="R16542" s="94"/>
    </row>
    <row r="16557" spans="18:18" x14ac:dyDescent="0.2">
      <c r="R16557" s="235"/>
    </row>
    <row r="16558" spans="18:18" x14ac:dyDescent="0.2">
      <c r="R16558" s="234"/>
    </row>
    <row r="16559" spans="18:18" x14ac:dyDescent="0.2">
      <c r="R16559" s="236"/>
    </row>
    <row r="16560" spans="18:18" x14ac:dyDescent="0.2">
      <c r="R16560" s="236"/>
    </row>
    <row r="16561" spans="18:18" x14ac:dyDescent="0.2">
      <c r="R16561" s="234"/>
    </row>
    <row r="16562" spans="18:18" x14ac:dyDescent="0.2">
      <c r="R16562" s="236"/>
    </row>
    <row r="16563" spans="18:18" x14ac:dyDescent="0.2">
      <c r="R16563" s="236"/>
    </row>
    <row r="16564" spans="18:18" x14ac:dyDescent="0.2">
      <c r="R16564" s="237"/>
    </row>
    <row r="16565" spans="18:18" x14ac:dyDescent="0.2">
      <c r="R16565" s="237"/>
    </row>
    <row r="16570" spans="18:18" x14ac:dyDescent="0.2">
      <c r="R16570" s="97"/>
    </row>
    <row r="16571" spans="18:18" x14ac:dyDescent="0.2">
      <c r="R16571" s="234"/>
    </row>
    <row r="16572" spans="18:18" x14ac:dyDescent="0.2">
      <c r="R16572" s="262"/>
    </row>
    <row r="16573" spans="18:18" x14ac:dyDescent="0.2">
      <c r="R16573" s="234"/>
    </row>
    <row r="16574" spans="18:18" x14ac:dyDescent="0.2">
      <c r="R16574" s="234"/>
    </row>
    <row r="16575" spans="18:18" x14ac:dyDescent="0.2">
      <c r="R16575" s="94"/>
    </row>
    <row r="16590" spans="18:18" x14ac:dyDescent="0.2">
      <c r="R16590" s="235"/>
    </row>
    <row r="16591" spans="18:18" x14ac:dyDescent="0.2">
      <c r="R16591" s="234"/>
    </row>
    <row r="16592" spans="18:18" x14ac:dyDescent="0.2">
      <c r="R16592" s="236"/>
    </row>
    <row r="16593" spans="18:18" x14ac:dyDescent="0.2">
      <c r="R16593" s="236"/>
    </row>
    <row r="16594" spans="18:18" x14ac:dyDescent="0.2">
      <c r="R16594" s="234"/>
    </row>
    <row r="16595" spans="18:18" x14ac:dyDescent="0.2">
      <c r="R16595" s="236"/>
    </row>
    <row r="16596" spans="18:18" x14ac:dyDescent="0.2">
      <c r="R16596" s="236"/>
    </row>
    <row r="16597" spans="18:18" x14ac:dyDescent="0.2">
      <c r="R16597" s="237"/>
    </row>
    <row r="16598" spans="18:18" x14ac:dyDescent="0.2">
      <c r="R16598" s="237"/>
    </row>
    <row r="16603" spans="18:18" x14ac:dyDescent="0.2">
      <c r="R16603" s="97"/>
    </row>
    <row r="16604" spans="18:18" x14ac:dyDescent="0.2">
      <c r="R16604" s="234"/>
    </row>
    <row r="16605" spans="18:18" x14ac:dyDescent="0.2">
      <c r="R16605" s="262"/>
    </row>
    <row r="16606" spans="18:18" x14ac:dyDescent="0.2">
      <c r="R16606" s="234"/>
    </row>
    <row r="16607" spans="18:18" x14ac:dyDescent="0.2">
      <c r="R16607" s="234"/>
    </row>
    <row r="16608" spans="18:18" x14ac:dyDescent="0.2">
      <c r="R16608" s="94"/>
    </row>
    <row r="16623" spans="18:18" x14ac:dyDescent="0.2">
      <c r="R16623" s="235"/>
    </row>
    <row r="16624" spans="18:18" x14ac:dyDescent="0.2">
      <c r="R16624" s="234"/>
    </row>
    <row r="16625" spans="18:18" x14ac:dyDescent="0.2">
      <c r="R16625" s="236"/>
    </row>
    <row r="16626" spans="18:18" x14ac:dyDescent="0.2">
      <c r="R16626" s="236"/>
    </row>
    <row r="16627" spans="18:18" x14ac:dyDescent="0.2">
      <c r="R16627" s="234"/>
    </row>
    <row r="16628" spans="18:18" x14ac:dyDescent="0.2">
      <c r="R16628" s="236"/>
    </row>
    <row r="16629" spans="18:18" x14ac:dyDescent="0.2">
      <c r="R16629" s="236"/>
    </row>
    <row r="16630" spans="18:18" x14ac:dyDescent="0.2">
      <c r="R16630" s="237"/>
    </row>
    <row r="16631" spans="18:18" x14ac:dyDescent="0.2">
      <c r="R16631" s="237"/>
    </row>
    <row r="16636" spans="18:18" x14ac:dyDescent="0.2">
      <c r="R16636" s="97"/>
    </row>
    <row r="16637" spans="18:18" x14ac:dyDescent="0.2">
      <c r="R16637" s="234"/>
    </row>
    <row r="16638" spans="18:18" x14ac:dyDescent="0.2">
      <c r="R16638" s="262"/>
    </row>
    <row r="16639" spans="18:18" x14ac:dyDescent="0.2">
      <c r="R16639" s="234"/>
    </row>
    <row r="16640" spans="18:18" x14ac:dyDescent="0.2">
      <c r="R16640" s="234"/>
    </row>
    <row r="16641" spans="18:18" x14ac:dyDescent="0.2">
      <c r="R16641" s="94"/>
    </row>
    <row r="16656" spans="18:18" x14ac:dyDescent="0.2">
      <c r="R16656" s="235"/>
    </row>
    <row r="16657" spans="18:18" x14ac:dyDescent="0.2">
      <c r="R16657" s="234"/>
    </row>
    <row r="16658" spans="18:18" x14ac:dyDescent="0.2">
      <c r="R16658" s="236"/>
    </row>
    <row r="16659" spans="18:18" x14ac:dyDescent="0.2">
      <c r="R16659" s="236"/>
    </row>
    <row r="16660" spans="18:18" x14ac:dyDescent="0.2">
      <c r="R16660" s="234"/>
    </row>
    <row r="16661" spans="18:18" x14ac:dyDescent="0.2">
      <c r="R16661" s="236"/>
    </row>
    <row r="16662" spans="18:18" x14ac:dyDescent="0.2">
      <c r="R16662" s="236"/>
    </row>
    <row r="16663" spans="18:18" x14ac:dyDescent="0.2">
      <c r="R16663" s="237"/>
    </row>
    <row r="16664" spans="18:18" x14ac:dyDescent="0.2">
      <c r="R16664" s="237"/>
    </row>
    <row r="16669" spans="18:18" x14ac:dyDescent="0.2">
      <c r="R16669" s="97"/>
    </row>
    <row r="16670" spans="18:18" x14ac:dyDescent="0.2">
      <c r="R16670" s="234"/>
    </row>
    <row r="16671" spans="18:18" x14ac:dyDescent="0.2">
      <c r="R16671" s="262"/>
    </row>
    <row r="16672" spans="18:18" x14ac:dyDescent="0.2">
      <c r="R16672" s="234"/>
    </row>
    <row r="16673" spans="18:18" x14ac:dyDescent="0.2">
      <c r="R16673" s="234"/>
    </row>
    <row r="16674" spans="18:18" x14ac:dyDescent="0.2">
      <c r="R16674" s="94"/>
    </row>
    <row r="16689" spans="18:18" x14ac:dyDescent="0.2">
      <c r="R16689" s="235"/>
    </row>
    <row r="16690" spans="18:18" x14ac:dyDescent="0.2">
      <c r="R16690" s="234"/>
    </row>
    <row r="16691" spans="18:18" x14ac:dyDescent="0.2">
      <c r="R16691" s="236"/>
    </row>
    <row r="16692" spans="18:18" x14ac:dyDescent="0.2">
      <c r="R16692" s="236"/>
    </row>
    <row r="16693" spans="18:18" x14ac:dyDescent="0.2">
      <c r="R16693" s="234"/>
    </row>
    <row r="16694" spans="18:18" x14ac:dyDescent="0.2">
      <c r="R16694" s="236"/>
    </row>
    <row r="16695" spans="18:18" x14ac:dyDescent="0.2">
      <c r="R16695" s="236"/>
    </row>
    <row r="16696" spans="18:18" x14ac:dyDescent="0.2">
      <c r="R16696" s="237"/>
    </row>
    <row r="16697" spans="18:18" x14ac:dyDescent="0.2">
      <c r="R16697" s="237"/>
    </row>
    <row r="16702" spans="18:18" x14ac:dyDescent="0.2">
      <c r="R16702" s="97"/>
    </row>
    <row r="16703" spans="18:18" x14ac:dyDescent="0.2">
      <c r="R16703" s="234"/>
    </row>
    <row r="16704" spans="18:18" x14ac:dyDescent="0.2">
      <c r="R16704" s="262"/>
    </row>
    <row r="16705" spans="18:18" x14ac:dyDescent="0.2">
      <c r="R16705" s="234"/>
    </row>
    <row r="16706" spans="18:18" x14ac:dyDescent="0.2">
      <c r="R16706" s="234"/>
    </row>
    <row r="16707" spans="18:18" x14ac:dyDescent="0.2">
      <c r="R16707" s="94"/>
    </row>
    <row r="16722" spans="18:18" x14ac:dyDescent="0.2">
      <c r="R16722" s="235"/>
    </row>
    <row r="16723" spans="18:18" x14ac:dyDescent="0.2">
      <c r="R16723" s="234"/>
    </row>
    <row r="16724" spans="18:18" x14ac:dyDescent="0.2">
      <c r="R16724" s="236"/>
    </row>
    <row r="16725" spans="18:18" x14ac:dyDescent="0.2">
      <c r="R16725" s="236"/>
    </row>
    <row r="16726" spans="18:18" x14ac:dyDescent="0.2">
      <c r="R16726" s="234"/>
    </row>
    <row r="16727" spans="18:18" x14ac:dyDescent="0.2">
      <c r="R16727" s="236"/>
    </row>
    <row r="16728" spans="18:18" x14ac:dyDescent="0.2">
      <c r="R16728" s="236"/>
    </row>
    <row r="16729" spans="18:18" x14ac:dyDescent="0.2">
      <c r="R16729" s="237"/>
    </row>
    <row r="16730" spans="18:18" x14ac:dyDescent="0.2">
      <c r="R16730" s="237"/>
    </row>
    <row r="16735" spans="18:18" x14ac:dyDescent="0.2">
      <c r="R16735" s="97"/>
    </row>
    <row r="16736" spans="18:18" x14ac:dyDescent="0.2">
      <c r="R16736" s="234"/>
    </row>
    <row r="16737" spans="18:18" x14ac:dyDescent="0.2">
      <c r="R16737" s="262"/>
    </row>
    <row r="16738" spans="18:18" x14ac:dyDescent="0.2">
      <c r="R16738" s="234"/>
    </row>
    <row r="16739" spans="18:18" x14ac:dyDescent="0.2">
      <c r="R16739" s="234"/>
    </row>
    <row r="16740" spans="18:18" x14ac:dyDescent="0.2">
      <c r="R16740" s="94"/>
    </row>
    <row r="16755" spans="18:18" x14ac:dyDescent="0.2">
      <c r="R16755" s="235"/>
    </row>
    <row r="16756" spans="18:18" x14ac:dyDescent="0.2">
      <c r="R16756" s="234"/>
    </row>
    <row r="16757" spans="18:18" x14ac:dyDescent="0.2">
      <c r="R16757" s="236"/>
    </row>
    <row r="16758" spans="18:18" x14ac:dyDescent="0.2">
      <c r="R16758" s="236"/>
    </row>
    <row r="16759" spans="18:18" x14ac:dyDescent="0.2">
      <c r="R16759" s="234"/>
    </row>
    <row r="16760" spans="18:18" x14ac:dyDescent="0.2">
      <c r="R16760" s="236"/>
    </row>
    <row r="16761" spans="18:18" x14ac:dyDescent="0.2">
      <c r="R16761" s="236"/>
    </row>
    <row r="16762" spans="18:18" x14ac:dyDescent="0.2">
      <c r="R16762" s="237"/>
    </row>
    <row r="16763" spans="18:18" x14ac:dyDescent="0.2">
      <c r="R16763" s="237"/>
    </row>
    <row r="16768" spans="18:18" x14ac:dyDescent="0.2">
      <c r="R16768" s="97"/>
    </row>
    <row r="16769" spans="18:18" x14ac:dyDescent="0.2">
      <c r="R16769" s="234"/>
    </row>
    <row r="16770" spans="18:18" x14ac:dyDescent="0.2">
      <c r="R16770" s="262"/>
    </row>
    <row r="16771" spans="18:18" x14ac:dyDescent="0.2">
      <c r="R16771" s="234"/>
    </row>
    <row r="16772" spans="18:18" x14ac:dyDescent="0.2">
      <c r="R16772" s="234"/>
    </row>
    <row r="16773" spans="18:18" x14ac:dyDescent="0.2">
      <c r="R16773" s="94"/>
    </row>
    <row r="16788" spans="18:18" x14ac:dyDescent="0.2">
      <c r="R16788" s="235"/>
    </row>
    <row r="16789" spans="18:18" x14ac:dyDescent="0.2">
      <c r="R16789" s="234"/>
    </row>
    <row r="16790" spans="18:18" x14ac:dyDescent="0.2">
      <c r="R16790" s="236"/>
    </row>
    <row r="16791" spans="18:18" x14ac:dyDescent="0.2">
      <c r="R16791" s="236"/>
    </row>
    <row r="16792" spans="18:18" x14ac:dyDescent="0.2">
      <c r="R16792" s="234"/>
    </row>
    <row r="16793" spans="18:18" x14ac:dyDescent="0.2">
      <c r="R16793" s="236"/>
    </row>
    <row r="16794" spans="18:18" x14ac:dyDescent="0.2">
      <c r="R16794" s="236"/>
    </row>
    <row r="16795" spans="18:18" x14ac:dyDescent="0.2">
      <c r="R16795" s="237"/>
    </row>
    <row r="16796" spans="18:18" x14ac:dyDescent="0.2">
      <c r="R16796" s="237"/>
    </row>
    <row r="16801" spans="18:18" x14ac:dyDescent="0.2">
      <c r="R16801" s="97"/>
    </row>
    <row r="16802" spans="18:18" x14ac:dyDescent="0.2">
      <c r="R16802" s="234"/>
    </row>
    <row r="16803" spans="18:18" x14ac:dyDescent="0.2">
      <c r="R16803" s="262"/>
    </row>
    <row r="16804" spans="18:18" x14ac:dyDescent="0.2">
      <c r="R16804" s="234"/>
    </row>
    <row r="16805" spans="18:18" x14ac:dyDescent="0.2">
      <c r="R16805" s="234"/>
    </row>
    <row r="16806" spans="18:18" x14ac:dyDescent="0.2">
      <c r="R16806" s="94"/>
    </row>
    <row r="16821" spans="18:18" x14ac:dyDescent="0.2">
      <c r="R16821" s="235"/>
    </row>
    <row r="16822" spans="18:18" x14ac:dyDescent="0.2">
      <c r="R16822" s="234"/>
    </row>
    <row r="16823" spans="18:18" x14ac:dyDescent="0.2">
      <c r="R16823" s="236"/>
    </row>
    <row r="16824" spans="18:18" x14ac:dyDescent="0.2">
      <c r="R16824" s="236"/>
    </row>
    <row r="16825" spans="18:18" x14ac:dyDescent="0.2">
      <c r="R16825" s="234"/>
    </row>
    <row r="16826" spans="18:18" x14ac:dyDescent="0.2">
      <c r="R16826" s="236"/>
    </row>
    <row r="16827" spans="18:18" x14ac:dyDescent="0.2">
      <c r="R16827" s="236"/>
    </row>
    <row r="16828" spans="18:18" x14ac:dyDescent="0.2">
      <c r="R16828" s="237"/>
    </row>
    <row r="16829" spans="18:18" x14ac:dyDescent="0.2">
      <c r="R16829" s="237"/>
    </row>
    <row r="16834" spans="18:18" x14ac:dyDescent="0.2">
      <c r="R16834" s="97"/>
    </row>
    <row r="16835" spans="18:18" x14ac:dyDescent="0.2">
      <c r="R16835" s="234"/>
    </row>
    <row r="16836" spans="18:18" x14ac:dyDescent="0.2">
      <c r="R16836" s="262"/>
    </row>
    <row r="16837" spans="18:18" x14ac:dyDescent="0.2">
      <c r="R16837" s="234"/>
    </row>
    <row r="16838" spans="18:18" x14ac:dyDescent="0.2">
      <c r="R16838" s="234"/>
    </row>
    <row r="16839" spans="18:18" x14ac:dyDescent="0.2">
      <c r="R16839" s="94"/>
    </row>
    <row r="16854" spans="18:18" x14ac:dyDescent="0.2">
      <c r="R16854" s="235"/>
    </row>
    <row r="16855" spans="18:18" x14ac:dyDescent="0.2">
      <c r="R16855" s="234"/>
    </row>
    <row r="16856" spans="18:18" x14ac:dyDescent="0.2">
      <c r="R16856" s="236"/>
    </row>
    <row r="16857" spans="18:18" x14ac:dyDescent="0.2">
      <c r="R16857" s="236"/>
    </row>
    <row r="16858" spans="18:18" x14ac:dyDescent="0.2">
      <c r="R16858" s="234"/>
    </row>
    <row r="16859" spans="18:18" x14ac:dyDescent="0.2">
      <c r="R16859" s="236"/>
    </row>
    <row r="16860" spans="18:18" x14ac:dyDescent="0.2">
      <c r="R16860" s="236"/>
    </row>
    <row r="16861" spans="18:18" x14ac:dyDescent="0.2">
      <c r="R16861" s="237"/>
    </row>
    <row r="16862" spans="18:18" x14ac:dyDescent="0.2">
      <c r="R16862" s="237"/>
    </row>
    <row r="16867" spans="18:18" x14ac:dyDescent="0.2">
      <c r="R16867" s="97"/>
    </row>
    <row r="16868" spans="18:18" x14ac:dyDescent="0.2">
      <c r="R16868" s="234"/>
    </row>
    <row r="16869" spans="18:18" x14ac:dyDescent="0.2">
      <c r="R16869" s="262"/>
    </row>
    <row r="16870" spans="18:18" x14ac:dyDescent="0.2">
      <c r="R16870" s="234"/>
    </row>
    <row r="16871" spans="18:18" x14ac:dyDescent="0.2">
      <c r="R16871" s="234"/>
    </row>
    <row r="16872" spans="18:18" x14ac:dyDescent="0.2">
      <c r="R16872" s="94"/>
    </row>
    <row r="16887" spans="18:18" x14ac:dyDescent="0.2">
      <c r="R16887" s="235"/>
    </row>
    <row r="16888" spans="18:18" x14ac:dyDescent="0.2">
      <c r="R16888" s="234"/>
    </row>
    <row r="16889" spans="18:18" x14ac:dyDescent="0.2">
      <c r="R16889" s="236"/>
    </row>
    <row r="16890" spans="18:18" x14ac:dyDescent="0.2">
      <c r="R16890" s="236"/>
    </row>
    <row r="16891" spans="18:18" x14ac:dyDescent="0.2">
      <c r="R16891" s="234"/>
    </row>
    <row r="16892" spans="18:18" x14ac:dyDescent="0.2">
      <c r="R16892" s="236"/>
    </row>
    <row r="16893" spans="18:18" x14ac:dyDescent="0.2">
      <c r="R16893" s="236"/>
    </row>
    <row r="16894" spans="18:18" x14ac:dyDescent="0.2">
      <c r="R16894" s="237"/>
    </row>
    <row r="16895" spans="18:18" x14ac:dyDescent="0.2">
      <c r="R16895" s="237"/>
    </row>
    <row r="16900" spans="18:18" x14ac:dyDescent="0.2">
      <c r="R16900" s="97"/>
    </row>
    <row r="16901" spans="18:18" x14ac:dyDescent="0.2">
      <c r="R16901" s="234"/>
    </row>
    <row r="16902" spans="18:18" x14ac:dyDescent="0.2">
      <c r="R16902" s="262"/>
    </row>
    <row r="16903" spans="18:18" x14ac:dyDescent="0.2">
      <c r="R16903" s="234"/>
    </row>
    <row r="16904" spans="18:18" x14ac:dyDescent="0.2">
      <c r="R16904" s="234"/>
    </row>
    <row r="16905" spans="18:18" x14ac:dyDescent="0.2">
      <c r="R16905" s="94"/>
    </row>
    <row r="16920" spans="18:18" x14ac:dyDescent="0.2">
      <c r="R16920" s="235"/>
    </row>
    <row r="16921" spans="18:18" x14ac:dyDescent="0.2">
      <c r="R16921" s="234"/>
    </row>
    <row r="16922" spans="18:18" x14ac:dyDescent="0.2">
      <c r="R16922" s="236"/>
    </row>
    <row r="16923" spans="18:18" x14ac:dyDescent="0.2">
      <c r="R16923" s="236"/>
    </row>
    <row r="16924" spans="18:18" x14ac:dyDescent="0.2">
      <c r="R16924" s="234"/>
    </row>
    <row r="16925" spans="18:18" x14ac:dyDescent="0.2">
      <c r="R16925" s="236"/>
    </row>
    <row r="16926" spans="18:18" x14ac:dyDescent="0.2">
      <c r="R16926" s="236"/>
    </row>
    <row r="16927" spans="18:18" x14ac:dyDescent="0.2">
      <c r="R16927" s="237"/>
    </row>
    <row r="16928" spans="18:18" x14ac:dyDescent="0.2">
      <c r="R16928" s="237"/>
    </row>
    <row r="16933" spans="18:18" x14ac:dyDescent="0.2">
      <c r="R16933" s="97"/>
    </row>
    <row r="16934" spans="18:18" x14ac:dyDescent="0.2">
      <c r="R16934" s="234"/>
    </row>
    <row r="16935" spans="18:18" x14ac:dyDescent="0.2">
      <c r="R16935" s="262"/>
    </row>
    <row r="16936" spans="18:18" x14ac:dyDescent="0.2">
      <c r="R16936" s="234"/>
    </row>
    <row r="16937" spans="18:18" x14ac:dyDescent="0.2">
      <c r="R16937" s="234"/>
    </row>
    <row r="16938" spans="18:18" x14ac:dyDescent="0.2">
      <c r="R16938" s="94"/>
    </row>
    <row r="16953" spans="18:18" x14ac:dyDescent="0.2">
      <c r="R16953" s="235"/>
    </row>
    <row r="16954" spans="18:18" x14ac:dyDescent="0.2">
      <c r="R16954" s="234"/>
    </row>
    <row r="16955" spans="18:18" x14ac:dyDescent="0.2">
      <c r="R16955" s="236"/>
    </row>
    <row r="16956" spans="18:18" x14ac:dyDescent="0.2">
      <c r="R16956" s="236"/>
    </row>
    <row r="16957" spans="18:18" x14ac:dyDescent="0.2">
      <c r="R16957" s="234"/>
    </row>
    <row r="16958" spans="18:18" x14ac:dyDescent="0.2">
      <c r="R16958" s="236"/>
    </row>
    <row r="16959" spans="18:18" x14ac:dyDescent="0.2">
      <c r="R16959" s="236"/>
    </row>
    <row r="16960" spans="18:18" x14ac:dyDescent="0.2">
      <c r="R16960" s="237"/>
    </row>
    <row r="16961" spans="18:18" x14ac:dyDescent="0.2">
      <c r="R16961" s="237"/>
    </row>
    <row r="16966" spans="18:18" x14ac:dyDescent="0.2">
      <c r="R16966" s="97"/>
    </row>
    <row r="16967" spans="18:18" x14ac:dyDescent="0.2">
      <c r="R16967" s="234"/>
    </row>
    <row r="16968" spans="18:18" x14ac:dyDescent="0.2">
      <c r="R16968" s="262"/>
    </row>
    <row r="16969" spans="18:18" x14ac:dyDescent="0.2">
      <c r="R16969" s="234"/>
    </row>
    <row r="16970" spans="18:18" x14ac:dyDescent="0.2">
      <c r="R16970" s="234"/>
    </row>
    <row r="16971" spans="18:18" x14ac:dyDescent="0.2">
      <c r="R16971" s="94"/>
    </row>
    <row r="16986" spans="18:18" x14ac:dyDescent="0.2">
      <c r="R16986" s="235"/>
    </row>
    <row r="16987" spans="18:18" x14ac:dyDescent="0.2">
      <c r="R16987" s="234"/>
    </row>
    <row r="16988" spans="18:18" x14ac:dyDescent="0.2">
      <c r="R16988" s="236"/>
    </row>
    <row r="16989" spans="18:18" x14ac:dyDescent="0.2">
      <c r="R16989" s="236"/>
    </row>
    <row r="16990" spans="18:18" x14ac:dyDescent="0.2">
      <c r="R16990" s="234"/>
    </row>
    <row r="16991" spans="18:18" x14ac:dyDescent="0.2">
      <c r="R16991" s="236"/>
    </row>
    <row r="16992" spans="18:18" x14ac:dyDescent="0.2">
      <c r="R16992" s="236"/>
    </row>
    <row r="16993" spans="18:18" x14ac:dyDescent="0.2">
      <c r="R16993" s="237"/>
    </row>
    <row r="16994" spans="18:18" x14ac:dyDescent="0.2">
      <c r="R16994" s="237"/>
    </row>
    <row r="16999" spans="18:18" x14ac:dyDescent="0.2">
      <c r="R16999" s="97"/>
    </row>
    <row r="17000" spans="18:18" x14ac:dyDescent="0.2">
      <c r="R17000" s="234"/>
    </row>
    <row r="17001" spans="18:18" x14ac:dyDescent="0.2">
      <c r="R17001" s="262"/>
    </row>
    <row r="17002" spans="18:18" x14ac:dyDescent="0.2">
      <c r="R17002" s="234"/>
    </row>
    <row r="17003" spans="18:18" x14ac:dyDescent="0.2">
      <c r="R17003" s="234"/>
    </row>
    <row r="17004" spans="18:18" x14ac:dyDescent="0.2">
      <c r="R17004" s="94"/>
    </row>
    <row r="17019" spans="18:18" x14ac:dyDescent="0.2">
      <c r="R17019" s="235"/>
    </row>
    <row r="17020" spans="18:18" x14ac:dyDescent="0.2">
      <c r="R17020" s="234"/>
    </row>
    <row r="17021" spans="18:18" x14ac:dyDescent="0.2">
      <c r="R17021" s="236"/>
    </row>
    <row r="17022" spans="18:18" x14ac:dyDescent="0.2">
      <c r="R17022" s="236"/>
    </row>
    <row r="17023" spans="18:18" x14ac:dyDescent="0.2">
      <c r="R17023" s="234"/>
    </row>
    <row r="17024" spans="18:18" x14ac:dyDescent="0.2">
      <c r="R17024" s="236"/>
    </row>
    <row r="17025" spans="18:18" x14ac:dyDescent="0.2">
      <c r="R17025" s="236"/>
    </row>
    <row r="17026" spans="18:18" x14ac:dyDescent="0.2">
      <c r="R17026" s="237"/>
    </row>
    <row r="17027" spans="18:18" x14ac:dyDescent="0.2">
      <c r="R17027" s="237"/>
    </row>
    <row r="17032" spans="18:18" x14ac:dyDescent="0.2">
      <c r="R17032" s="97"/>
    </row>
    <row r="17033" spans="18:18" x14ac:dyDescent="0.2">
      <c r="R17033" s="234"/>
    </row>
    <row r="17034" spans="18:18" x14ac:dyDescent="0.2">
      <c r="R17034" s="262"/>
    </row>
    <row r="17035" spans="18:18" x14ac:dyDescent="0.2">
      <c r="R17035" s="234"/>
    </row>
    <row r="17036" spans="18:18" x14ac:dyDescent="0.2">
      <c r="R17036" s="234"/>
    </row>
    <row r="17037" spans="18:18" x14ac:dyDescent="0.2">
      <c r="R17037" s="94"/>
    </row>
    <row r="17052" spans="18:18" x14ac:dyDescent="0.2">
      <c r="R17052" s="235"/>
    </row>
    <row r="17053" spans="18:18" x14ac:dyDescent="0.2">
      <c r="R17053" s="234"/>
    </row>
    <row r="17054" spans="18:18" x14ac:dyDescent="0.2">
      <c r="R17054" s="236"/>
    </row>
    <row r="17055" spans="18:18" x14ac:dyDescent="0.2">
      <c r="R17055" s="236"/>
    </row>
    <row r="17056" spans="18:18" x14ac:dyDescent="0.2">
      <c r="R17056" s="234"/>
    </row>
    <row r="17057" spans="18:18" x14ac:dyDescent="0.2">
      <c r="R17057" s="236"/>
    </row>
    <row r="17058" spans="18:18" x14ac:dyDescent="0.2">
      <c r="R17058" s="236"/>
    </row>
    <row r="17059" spans="18:18" x14ac:dyDescent="0.2">
      <c r="R17059" s="237"/>
    </row>
    <row r="17060" spans="18:18" x14ac:dyDescent="0.2">
      <c r="R17060" s="237"/>
    </row>
    <row r="17065" spans="18:18" x14ac:dyDescent="0.2">
      <c r="R17065" s="97"/>
    </row>
    <row r="17066" spans="18:18" x14ac:dyDescent="0.2">
      <c r="R17066" s="234"/>
    </row>
    <row r="17067" spans="18:18" x14ac:dyDescent="0.2">
      <c r="R17067" s="262"/>
    </row>
    <row r="17068" spans="18:18" x14ac:dyDescent="0.2">
      <c r="R17068" s="234"/>
    </row>
    <row r="17069" spans="18:18" x14ac:dyDescent="0.2">
      <c r="R17069" s="234"/>
    </row>
    <row r="17070" spans="18:18" x14ac:dyDescent="0.2">
      <c r="R17070" s="94"/>
    </row>
    <row r="17085" spans="18:18" x14ac:dyDescent="0.2">
      <c r="R17085" s="235"/>
    </row>
    <row r="17086" spans="18:18" x14ac:dyDescent="0.2">
      <c r="R17086" s="234"/>
    </row>
    <row r="17087" spans="18:18" x14ac:dyDescent="0.2">
      <c r="R17087" s="236"/>
    </row>
    <row r="17088" spans="18:18" x14ac:dyDescent="0.2">
      <c r="R17088" s="236"/>
    </row>
    <row r="17089" spans="18:18" x14ac:dyDescent="0.2">
      <c r="R17089" s="234"/>
    </row>
    <row r="17090" spans="18:18" x14ac:dyDescent="0.2">
      <c r="R17090" s="236"/>
    </row>
    <row r="17091" spans="18:18" x14ac:dyDescent="0.2">
      <c r="R17091" s="236"/>
    </row>
    <row r="17092" spans="18:18" x14ac:dyDescent="0.2">
      <c r="R17092" s="237"/>
    </row>
    <row r="17093" spans="18:18" x14ac:dyDescent="0.2">
      <c r="R17093" s="237"/>
    </row>
    <row r="17098" spans="18:18" x14ac:dyDescent="0.2">
      <c r="R17098" s="97"/>
    </row>
    <row r="17099" spans="18:18" x14ac:dyDescent="0.2">
      <c r="R17099" s="234"/>
    </row>
    <row r="17100" spans="18:18" x14ac:dyDescent="0.2">
      <c r="R17100" s="262"/>
    </row>
    <row r="17101" spans="18:18" x14ac:dyDescent="0.2">
      <c r="R17101" s="234"/>
    </row>
    <row r="17102" spans="18:18" x14ac:dyDescent="0.2">
      <c r="R17102" s="234"/>
    </row>
    <row r="17103" spans="18:18" x14ac:dyDescent="0.2">
      <c r="R17103" s="94"/>
    </row>
    <row r="17118" spans="18:18" x14ac:dyDescent="0.2">
      <c r="R17118" s="235"/>
    </row>
    <row r="17119" spans="18:18" x14ac:dyDescent="0.2">
      <c r="R17119" s="234"/>
    </row>
    <row r="17120" spans="18:18" x14ac:dyDescent="0.2">
      <c r="R17120" s="236"/>
    </row>
    <row r="17121" spans="18:18" x14ac:dyDescent="0.2">
      <c r="R17121" s="236"/>
    </row>
    <row r="17122" spans="18:18" x14ac:dyDescent="0.2">
      <c r="R17122" s="234"/>
    </row>
    <row r="17123" spans="18:18" x14ac:dyDescent="0.2">
      <c r="R17123" s="236"/>
    </row>
    <row r="17124" spans="18:18" x14ac:dyDescent="0.2">
      <c r="R17124" s="236"/>
    </row>
    <row r="17125" spans="18:18" x14ac:dyDescent="0.2">
      <c r="R17125" s="237"/>
    </row>
    <row r="17126" spans="18:18" x14ac:dyDescent="0.2">
      <c r="R17126" s="237"/>
    </row>
    <row r="17131" spans="18:18" x14ac:dyDescent="0.2">
      <c r="R17131" s="97"/>
    </row>
    <row r="17132" spans="18:18" x14ac:dyDescent="0.2">
      <c r="R17132" s="234"/>
    </row>
    <row r="17133" spans="18:18" x14ac:dyDescent="0.2">
      <c r="R17133" s="262"/>
    </row>
    <row r="17134" spans="18:18" x14ac:dyDescent="0.2">
      <c r="R17134" s="234"/>
    </row>
    <row r="17135" spans="18:18" x14ac:dyDescent="0.2">
      <c r="R17135" s="234"/>
    </row>
    <row r="17136" spans="18:18" x14ac:dyDescent="0.2">
      <c r="R17136" s="94"/>
    </row>
    <row r="17151" spans="18:18" x14ac:dyDescent="0.2">
      <c r="R17151" s="235"/>
    </row>
    <row r="17152" spans="18:18" x14ac:dyDescent="0.2">
      <c r="R17152" s="234"/>
    </row>
    <row r="17153" spans="18:18" x14ac:dyDescent="0.2">
      <c r="R17153" s="236"/>
    </row>
    <row r="17154" spans="18:18" x14ac:dyDescent="0.2">
      <c r="R17154" s="236"/>
    </row>
    <row r="17155" spans="18:18" x14ac:dyDescent="0.2">
      <c r="R17155" s="234"/>
    </row>
    <row r="17156" spans="18:18" x14ac:dyDescent="0.2">
      <c r="R17156" s="236"/>
    </row>
    <row r="17157" spans="18:18" x14ac:dyDescent="0.2">
      <c r="R17157" s="236"/>
    </row>
    <row r="17158" spans="18:18" x14ac:dyDescent="0.2">
      <c r="R17158" s="237"/>
    </row>
    <row r="17159" spans="18:18" x14ac:dyDescent="0.2">
      <c r="R17159" s="237"/>
    </row>
    <row r="17164" spans="18:18" x14ac:dyDescent="0.2">
      <c r="R17164" s="97"/>
    </row>
    <row r="17165" spans="18:18" x14ac:dyDescent="0.2">
      <c r="R17165" s="234"/>
    </row>
    <row r="17166" spans="18:18" x14ac:dyDescent="0.2">
      <c r="R17166" s="262"/>
    </row>
    <row r="17167" spans="18:18" x14ac:dyDescent="0.2">
      <c r="R17167" s="234"/>
    </row>
    <row r="17168" spans="18:18" x14ac:dyDescent="0.2">
      <c r="R17168" s="234"/>
    </row>
    <row r="17169" spans="18:18" x14ac:dyDescent="0.2">
      <c r="R17169" s="94"/>
    </row>
    <row r="17184" spans="18:18" x14ac:dyDescent="0.2">
      <c r="R17184" s="235"/>
    </row>
    <row r="17185" spans="18:18" x14ac:dyDescent="0.2">
      <c r="R17185" s="234"/>
    </row>
    <row r="17186" spans="18:18" x14ac:dyDescent="0.2">
      <c r="R17186" s="236"/>
    </row>
    <row r="17187" spans="18:18" x14ac:dyDescent="0.2">
      <c r="R17187" s="236"/>
    </row>
    <row r="17188" spans="18:18" x14ac:dyDescent="0.2">
      <c r="R17188" s="234"/>
    </row>
    <row r="17189" spans="18:18" x14ac:dyDescent="0.2">
      <c r="R17189" s="236"/>
    </row>
    <row r="17190" spans="18:18" x14ac:dyDescent="0.2">
      <c r="R17190" s="236"/>
    </row>
    <row r="17191" spans="18:18" x14ac:dyDescent="0.2">
      <c r="R17191" s="237"/>
    </row>
    <row r="17192" spans="18:18" x14ac:dyDescent="0.2">
      <c r="R17192" s="237"/>
    </row>
    <row r="17197" spans="18:18" x14ac:dyDescent="0.2">
      <c r="R17197" s="97"/>
    </row>
    <row r="17198" spans="18:18" x14ac:dyDescent="0.2">
      <c r="R17198" s="234"/>
    </row>
    <row r="17199" spans="18:18" x14ac:dyDescent="0.2">
      <c r="R17199" s="262"/>
    </row>
    <row r="17200" spans="18:18" x14ac:dyDescent="0.2">
      <c r="R17200" s="234"/>
    </row>
    <row r="17201" spans="18:18" x14ac:dyDescent="0.2">
      <c r="R17201" s="234"/>
    </row>
    <row r="17202" spans="18:18" x14ac:dyDescent="0.2">
      <c r="R17202" s="94"/>
    </row>
    <row r="17217" spans="18:18" x14ac:dyDescent="0.2">
      <c r="R17217" s="235"/>
    </row>
    <row r="17218" spans="18:18" x14ac:dyDescent="0.2">
      <c r="R17218" s="234"/>
    </row>
    <row r="17219" spans="18:18" x14ac:dyDescent="0.2">
      <c r="R17219" s="236"/>
    </row>
    <row r="17220" spans="18:18" x14ac:dyDescent="0.2">
      <c r="R17220" s="236"/>
    </row>
    <row r="17221" spans="18:18" x14ac:dyDescent="0.2">
      <c r="R17221" s="234"/>
    </row>
    <row r="17222" spans="18:18" x14ac:dyDescent="0.2">
      <c r="R17222" s="236"/>
    </row>
    <row r="17223" spans="18:18" x14ac:dyDescent="0.2">
      <c r="R17223" s="236"/>
    </row>
    <row r="17224" spans="18:18" x14ac:dyDescent="0.2">
      <c r="R17224" s="237"/>
    </row>
    <row r="17225" spans="18:18" x14ac:dyDescent="0.2">
      <c r="R17225" s="237"/>
    </row>
    <row r="17230" spans="18:18" x14ac:dyDescent="0.2">
      <c r="R17230" s="97"/>
    </row>
    <row r="17231" spans="18:18" x14ac:dyDescent="0.2">
      <c r="R17231" s="234"/>
    </row>
    <row r="17232" spans="18:18" x14ac:dyDescent="0.2">
      <c r="R17232" s="262"/>
    </row>
    <row r="17233" spans="18:18" x14ac:dyDescent="0.2">
      <c r="R17233" s="234"/>
    </row>
    <row r="17234" spans="18:18" x14ac:dyDescent="0.2">
      <c r="R17234" s="234"/>
    </row>
    <row r="17235" spans="18:18" x14ac:dyDescent="0.2">
      <c r="R17235" s="94"/>
    </row>
    <row r="17250" spans="18:18" x14ac:dyDescent="0.2">
      <c r="R17250" s="235"/>
    </row>
    <row r="17251" spans="18:18" x14ac:dyDescent="0.2">
      <c r="R17251" s="234"/>
    </row>
    <row r="17252" spans="18:18" x14ac:dyDescent="0.2">
      <c r="R17252" s="236"/>
    </row>
    <row r="17253" spans="18:18" x14ac:dyDescent="0.2">
      <c r="R17253" s="236"/>
    </row>
    <row r="17254" spans="18:18" x14ac:dyDescent="0.2">
      <c r="R17254" s="234"/>
    </row>
    <row r="17255" spans="18:18" x14ac:dyDescent="0.2">
      <c r="R17255" s="236"/>
    </row>
    <row r="17256" spans="18:18" x14ac:dyDescent="0.2">
      <c r="R17256" s="236"/>
    </row>
    <row r="17257" spans="18:18" x14ac:dyDescent="0.2">
      <c r="R17257" s="237"/>
    </row>
    <row r="17258" spans="18:18" x14ac:dyDescent="0.2">
      <c r="R17258" s="237"/>
    </row>
    <row r="17263" spans="18:18" x14ac:dyDescent="0.2">
      <c r="R17263" s="97"/>
    </row>
    <row r="17264" spans="18:18" x14ac:dyDescent="0.2">
      <c r="R17264" s="234"/>
    </row>
    <row r="17265" spans="18:18" x14ac:dyDescent="0.2">
      <c r="R17265" s="262"/>
    </row>
    <row r="17266" spans="18:18" x14ac:dyDescent="0.2">
      <c r="R17266" s="234"/>
    </row>
    <row r="17267" spans="18:18" x14ac:dyDescent="0.2">
      <c r="R17267" s="234"/>
    </row>
    <row r="17268" spans="18:18" x14ac:dyDescent="0.2">
      <c r="R17268" s="94"/>
    </row>
    <row r="17283" spans="18:18" x14ac:dyDescent="0.2">
      <c r="R17283" s="235"/>
    </row>
    <row r="17284" spans="18:18" x14ac:dyDescent="0.2">
      <c r="R17284" s="234"/>
    </row>
    <row r="17285" spans="18:18" x14ac:dyDescent="0.2">
      <c r="R17285" s="236"/>
    </row>
    <row r="17286" spans="18:18" x14ac:dyDescent="0.2">
      <c r="R17286" s="236"/>
    </row>
    <row r="17287" spans="18:18" x14ac:dyDescent="0.2">
      <c r="R17287" s="234"/>
    </row>
    <row r="17288" spans="18:18" x14ac:dyDescent="0.2">
      <c r="R17288" s="236"/>
    </row>
    <row r="17289" spans="18:18" x14ac:dyDescent="0.2">
      <c r="R17289" s="236"/>
    </row>
    <row r="17290" spans="18:18" x14ac:dyDescent="0.2">
      <c r="R17290" s="237"/>
    </row>
    <row r="17291" spans="18:18" x14ac:dyDescent="0.2">
      <c r="R17291" s="237"/>
    </row>
    <row r="17296" spans="18:18" x14ac:dyDescent="0.2">
      <c r="R17296" s="97"/>
    </row>
    <row r="17297" spans="18:18" x14ac:dyDescent="0.2">
      <c r="R17297" s="234"/>
    </row>
    <row r="17298" spans="18:18" x14ac:dyDescent="0.2">
      <c r="R17298" s="262"/>
    </row>
    <row r="17299" spans="18:18" x14ac:dyDescent="0.2">
      <c r="R17299" s="234"/>
    </row>
    <row r="17300" spans="18:18" x14ac:dyDescent="0.2">
      <c r="R17300" s="234"/>
    </row>
    <row r="17301" spans="18:18" x14ac:dyDescent="0.2">
      <c r="R17301" s="94"/>
    </row>
    <row r="17316" spans="18:18" x14ac:dyDescent="0.2">
      <c r="R17316" s="235"/>
    </row>
    <row r="17317" spans="18:18" x14ac:dyDescent="0.2">
      <c r="R17317" s="234"/>
    </row>
    <row r="17318" spans="18:18" x14ac:dyDescent="0.2">
      <c r="R17318" s="236"/>
    </row>
    <row r="17319" spans="18:18" x14ac:dyDescent="0.2">
      <c r="R17319" s="236"/>
    </row>
    <row r="17320" spans="18:18" x14ac:dyDescent="0.2">
      <c r="R17320" s="234"/>
    </row>
    <row r="17321" spans="18:18" x14ac:dyDescent="0.2">
      <c r="R17321" s="236"/>
    </row>
    <row r="17322" spans="18:18" x14ac:dyDescent="0.2">
      <c r="R17322" s="236"/>
    </row>
    <row r="17323" spans="18:18" x14ac:dyDescent="0.2">
      <c r="R17323" s="237"/>
    </row>
    <row r="17324" spans="18:18" x14ac:dyDescent="0.2">
      <c r="R17324" s="237"/>
    </row>
    <row r="17329" spans="18:18" x14ac:dyDescent="0.2">
      <c r="R17329" s="97"/>
    </row>
    <row r="17330" spans="18:18" x14ac:dyDescent="0.2">
      <c r="R17330" s="234"/>
    </row>
    <row r="17331" spans="18:18" x14ac:dyDescent="0.2">
      <c r="R17331" s="262"/>
    </row>
    <row r="17332" spans="18:18" x14ac:dyDescent="0.2">
      <c r="R17332" s="234"/>
    </row>
    <row r="17333" spans="18:18" x14ac:dyDescent="0.2">
      <c r="R17333" s="234"/>
    </row>
    <row r="17334" spans="18:18" x14ac:dyDescent="0.2">
      <c r="R17334" s="94"/>
    </row>
    <row r="17349" spans="18:18" x14ac:dyDescent="0.2">
      <c r="R17349" s="235"/>
    </row>
    <row r="17350" spans="18:18" x14ac:dyDescent="0.2">
      <c r="R17350" s="234"/>
    </row>
    <row r="17351" spans="18:18" x14ac:dyDescent="0.2">
      <c r="R17351" s="236"/>
    </row>
    <row r="17352" spans="18:18" x14ac:dyDescent="0.2">
      <c r="R17352" s="236"/>
    </row>
    <row r="17353" spans="18:18" x14ac:dyDescent="0.2">
      <c r="R17353" s="234"/>
    </row>
    <row r="17354" spans="18:18" x14ac:dyDescent="0.2">
      <c r="R17354" s="236"/>
    </row>
    <row r="17355" spans="18:18" x14ac:dyDescent="0.2">
      <c r="R17355" s="236"/>
    </row>
    <row r="17356" spans="18:18" x14ac:dyDescent="0.2">
      <c r="R17356" s="237"/>
    </row>
    <row r="17357" spans="18:18" x14ac:dyDescent="0.2">
      <c r="R17357" s="237"/>
    </row>
    <row r="17362" spans="18:18" x14ac:dyDescent="0.2">
      <c r="R17362" s="97"/>
    </row>
    <row r="17363" spans="18:18" x14ac:dyDescent="0.2">
      <c r="R17363" s="234"/>
    </row>
    <row r="17364" spans="18:18" x14ac:dyDescent="0.2">
      <c r="R17364" s="262"/>
    </row>
    <row r="17365" spans="18:18" x14ac:dyDescent="0.2">
      <c r="R17365" s="234"/>
    </row>
    <row r="17366" spans="18:18" x14ac:dyDescent="0.2">
      <c r="R17366" s="234"/>
    </row>
    <row r="17367" spans="18:18" x14ac:dyDescent="0.2">
      <c r="R17367" s="94"/>
    </row>
    <row r="17382" spans="18:18" x14ac:dyDescent="0.2">
      <c r="R17382" s="235"/>
    </row>
    <row r="17383" spans="18:18" x14ac:dyDescent="0.2">
      <c r="R17383" s="234"/>
    </row>
    <row r="17384" spans="18:18" x14ac:dyDescent="0.2">
      <c r="R17384" s="236"/>
    </row>
    <row r="17385" spans="18:18" x14ac:dyDescent="0.2">
      <c r="R17385" s="236"/>
    </row>
    <row r="17386" spans="18:18" x14ac:dyDescent="0.2">
      <c r="R17386" s="234"/>
    </row>
    <row r="17387" spans="18:18" x14ac:dyDescent="0.2">
      <c r="R17387" s="236"/>
    </row>
    <row r="17388" spans="18:18" x14ac:dyDescent="0.2">
      <c r="R17388" s="236"/>
    </row>
    <row r="17389" spans="18:18" x14ac:dyDescent="0.2">
      <c r="R17389" s="237"/>
    </row>
    <row r="17390" spans="18:18" x14ac:dyDescent="0.2">
      <c r="R17390" s="237"/>
    </row>
    <row r="17395" spans="18:18" x14ac:dyDescent="0.2">
      <c r="R17395" s="97"/>
    </row>
    <row r="17396" spans="18:18" x14ac:dyDescent="0.2">
      <c r="R17396" s="234"/>
    </row>
    <row r="17397" spans="18:18" x14ac:dyDescent="0.2">
      <c r="R17397" s="262"/>
    </row>
    <row r="17398" spans="18:18" x14ac:dyDescent="0.2">
      <c r="R17398" s="234"/>
    </row>
    <row r="17399" spans="18:18" x14ac:dyDescent="0.2">
      <c r="R17399" s="234"/>
    </row>
    <row r="17400" spans="18:18" x14ac:dyDescent="0.2">
      <c r="R17400" s="94"/>
    </row>
    <row r="17415" spans="18:18" x14ac:dyDescent="0.2">
      <c r="R17415" s="235"/>
    </row>
    <row r="17416" spans="18:18" x14ac:dyDescent="0.2">
      <c r="R17416" s="234"/>
    </row>
    <row r="17417" spans="18:18" x14ac:dyDescent="0.2">
      <c r="R17417" s="236"/>
    </row>
    <row r="17418" spans="18:18" x14ac:dyDescent="0.2">
      <c r="R17418" s="236"/>
    </row>
    <row r="17419" spans="18:18" x14ac:dyDescent="0.2">
      <c r="R17419" s="234"/>
    </row>
    <row r="17420" spans="18:18" x14ac:dyDescent="0.2">
      <c r="R17420" s="236"/>
    </row>
    <row r="17421" spans="18:18" x14ac:dyDescent="0.2">
      <c r="R17421" s="236"/>
    </row>
    <row r="17422" spans="18:18" x14ac:dyDescent="0.2">
      <c r="R17422" s="237"/>
    </row>
    <row r="17423" spans="18:18" x14ac:dyDescent="0.2">
      <c r="R17423" s="237"/>
    </row>
    <row r="17428" spans="18:18" x14ac:dyDescent="0.2">
      <c r="R17428" s="97"/>
    </row>
    <row r="17429" spans="18:18" x14ac:dyDescent="0.2">
      <c r="R17429" s="234"/>
    </row>
    <row r="17430" spans="18:18" x14ac:dyDescent="0.2">
      <c r="R17430" s="262"/>
    </row>
    <row r="17431" spans="18:18" x14ac:dyDescent="0.2">
      <c r="R17431" s="234"/>
    </row>
    <row r="17432" spans="18:18" x14ac:dyDescent="0.2">
      <c r="R17432" s="234"/>
    </row>
    <row r="17433" spans="18:18" x14ac:dyDescent="0.2">
      <c r="R17433" s="94"/>
    </row>
    <row r="17448" spans="18:18" x14ac:dyDescent="0.2">
      <c r="R17448" s="235"/>
    </row>
    <row r="17449" spans="18:18" x14ac:dyDescent="0.2">
      <c r="R17449" s="234"/>
    </row>
    <row r="17450" spans="18:18" x14ac:dyDescent="0.2">
      <c r="R17450" s="236"/>
    </row>
    <row r="17451" spans="18:18" x14ac:dyDescent="0.2">
      <c r="R17451" s="236"/>
    </row>
    <row r="17452" spans="18:18" x14ac:dyDescent="0.2">
      <c r="R17452" s="234"/>
    </row>
    <row r="17453" spans="18:18" x14ac:dyDescent="0.2">
      <c r="R17453" s="236"/>
    </row>
    <row r="17454" spans="18:18" x14ac:dyDescent="0.2">
      <c r="R17454" s="236"/>
    </row>
    <row r="17455" spans="18:18" x14ac:dyDescent="0.2">
      <c r="R17455" s="237"/>
    </row>
    <row r="17456" spans="18:18" x14ac:dyDescent="0.2">
      <c r="R17456" s="237"/>
    </row>
    <row r="17461" spans="18:18" x14ac:dyDescent="0.2">
      <c r="R17461" s="97"/>
    </row>
    <row r="17462" spans="18:18" x14ac:dyDescent="0.2">
      <c r="R17462" s="234"/>
    </row>
    <row r="17463" spans="18:18" x14ac:dyDescent="0.2">
      <c r="R17463" s="262"/>
    </row>
    <row r="17464" spans="18:18" x14ac:dyDescent="0.2">
      <c r="R17464" s="234"/>
    </row>
    <row r="17465" spans="18:18" x14ac:dyDescent="0.2">
      <c r="R17465" s="234"/>
    </row>
    <row r="17466" spans="18:18" x14ac:dyDescent="0.2">
      <c r="R17466" s="94"/>
    </row>
    <row r="17481" spans="18:18" x14ac:dyDescent="0.2">
      <c r="R17481" s="235"/>
    </row>
    <row r="17482" spans="18:18" x14ac:dyDescent="0.2">
      <c r="R17482" s="234"/>
    </row>
    <row r="17483" spans="18:18" x14ac:dyDescent="0.2">
      <c r="R17483" s="236"/>
    </row>
    <row r="17484" spans="18:18" x14ac:dyDescent="0.2">
      <c r="R17484" s="236"/>
    </row>
    <row r="17485" spans="18:18" x14ac:dyDescent="0.2">
      <c r="R17485" s="234"/>
    </row>
    <row r="17486" spans="18:18" x14ac:dyDescent="0.2">
      <c r="R17486" s="236"/>
    </row>
    <row r="17487" spans="18:18" x14ac:dyDescent="0.2">
      <c r="R17487" s="236"/>
    </row>
    <row r="17488" spans="18:18" x14ac:dyDescent="0.2">
      <c r="R17488" s="237"/>
    </row>
    <row r="17489" spans="18:18" x14ac:dyDescent="0.2">
      <c r="R17489" s="237"/>
    </row>
    <row r="17494" spans="18:18" x14ac:dyDescent="0.2">
      <c r="R17494" s="97"/>
    </row>
    <row r="17495" spans="18:18" x14ac:dyDescent="0.2">
      <c r="R17495" s="234"/>
    </row>
    <row r="17496" spans="18:18" x14ac:dyDescent="0.2">
      <c r="R17496" s="262"/>
    </row>
    <row r="17497" spans="18:18" x14ac:dyDescent="0.2">
      <c r="R17497" s="234"/>
    </row>
    <row r="17498" spans="18:18" x14ac:dyDescent="0.2">
      <c r="R17498" s="234"/>
    </row>
    <row r="17499" spans="18:18" x14ac:dyDescent="0.2">
      <c r="R17499" s="94"/>
    </row>
    <row r="17514" spans="18:18" x14ac:dyDescent="0.2">
      <c r="R17514" s="235"/>
    </row>
    <row r="17515" spans="18:18" x14ac:dyDescent="0.2">
      <c r="R17515" s="234"/>
    </row>
    <row r="17516" spans="18:18" x14ac:dyDescent="0.2">
      <c r="R17516" s="236"/>
    </row>
    <row r="17517" spans="18:18" x14ac:dyDescent="0.2">
      <c r="R17517" s="236"/>
    </row>
    <row r="17518" spans="18:18" x14ac:dyDescent="0.2">
      <c r="R17518" s="234"/>
    </row>
    <row r="17519" spans="18:18" x14ac:dyDescent="0.2">
      <c r="R17519" s="236"/>
    </row>
    <row r="17520" spans="18:18" x14ac:dyDescent="0.2">
      <c r="R17520" s="236"/>
    </row>
    <row r="17521" spans="18:18" x14ac:dyDescent="0.2">
      <c r="R17521" s="237"/>
    </row>
    <row r="17522" spans="18:18" x14ac:dyDescent="0.2">
      <c r="R17522" s="237"/>
    </row>
    <row r="17527" spans="18:18" x14ac:dyDescent="0.2">
      <c r="R17527" s="97"/>
    </row>
    <row r="17528" spans="18:18" x14ac:dyDescent="0.2">
      <c r="R17528" s="234"/>
    </row>
    <row r="17529" spans="18:18" x14ac:dyDescent="0.2">
      <c r="R17529" s="262"/>
    </row>
    <row r="17530" spans="18:18" x14ac:dyDescent="0.2">
      <c r="R17530" s="234"/>
    </row>
    <row r="17531" spans="18:18" x14ac:dyDescent="0.2">
      <c r="R17531" s="234"/>
    </row>
    <row r="17532" spans="18:18" x14ac:dyDescent="0.2">
      <c r="R17532" s="94"/>
    </row>
    <row r="17547" spans="18:18" x14ac:dyDescent="0.2">
      <c r="R17547" s="235"/>
    </row>
    <row r="17548" spans="18:18" x14ac:dyDescent="0.2">
      <c r="R17548" s="234"/>
    </row>
    <row r="17549" spans="18:18" x14ac:dyDescent="0.2">
      <c r="R17549" s="236"/>
    </row>
    <row r="17550" spans="18:18" x14ac:dyDescent="0.2">
      <c r="R17550" s="236"/>
    </row>
    <row r="17551" spans="18:18" x14ac:dyDescent="0.2">
      <c r="R17551" s="234"/>
    </row>
    <row r="17552" spans="18:18" x14ac:dyDescent="0.2">
      <c r="R17552" s="236"/>
    </row>
    <row r="17553" spans="18:18" x14ac:dyDescent="0.2">
      <c r="R17553" s="236"/>
    </row>
    <row r="17554" spans="18:18" x14ac:dyDescent="0.2">
      <c r="R17554" s="237"/>
    </row>
    <row r="17555" spans="18:18" x14ac:dyDescent="0.2">
      <c r="R17555" s="237"/>
    </row>
    <row r="17560" spans="18:18" x14ac:dyDescent="0.2">
      <c r="R17560" s="97"/>
    </row>
    <row r="17561" spans="18:18" x14ac:dyDescent="0.2">
      <c r="R17561" s="234"/>
    </row>
    <row r="17562" spans="18:18" x14ac:dyDescent="0.2">
      <c r="R17562" s="262"/>
    </row>
    <row r="17563" spans="18:18" x14ac:dyDescent="0.2">
      <c r="R17563" s="234"/>
    </row>
    <row r="17564" spans="18:18" x14ac:dyDescent="0.2">
      <c r="R17564" s="234"/>
    </row>
    <row r="17565" spans="18:18" x14ac:dyDescent="0.2">
      <c r="R17565" s="94"/>
    </row>
    <row r="17580" spans="18:18" x14ac:dyDescent="0.2">
      <c r="R17580" s="235"/>
    </row>
    <row r="17581" spans="18:18" x14ac:dyDescent="0.2">
      <c r="R17581" s="234"/>
    </row>
    <row r="17582" spans="18:18" x14ac:dyDescent="0.2">
      <c r="R17582" s="236"/>
    </row>
    <row r="17583" spans="18:18" x14ac:dyDescent="0.2">
      <c r="R17583" s="236"/>
    </row>
    <row r="17584" spans="18:18" x14ac:dyDescent="0.2">
      <c r="R17584" s="234"/>
    </row>
    <row r="17585" spans="18:18" x14ac:dyDescent="0.2">
      <c r="R17585" s="236"/>
    </row>
    <row r="17586" spans="18:18" x14ac:dyDescent="0.2">
      <c r="R17586" s="236"/>
    </row>
    <row r="17587" spans="18:18" x14ac:dyDescent="0.2">
      <c r="R17587" s="237"/>
    </row>
    <row r="17588" spans="18:18" x14ac:dyDescent="0.2">
      <c r="R17588" s="237"/>
    </row>
    <row r="17593" spans="18:18" x14ac:dyDescent="0.2">
      <c r="R17593" s="97"/>
    </row>
    <row r="17594" spans="18:18" x14ac:dyDescent="0.2">
      <c r="R17594" s="234"/>
    </row>
    <row r="17595" spans="18:18" x14ac:dyDescent="0.2">
      <c r="R17595" s="262"/>
    </row>
    <row r="17596" spans="18:18" x14ac:dyDescent="0.2">
      <c r="R17596" s="234"/>
    </row>
    <row r="17597" spans="18:18" x14ac:dyDescent="0.2">
      <c r="R17597" s="234"/>
    </row>
    <row r="17598" spans="18:18" x14ac:dyDescent="0.2">
      <c r="R17598" s="94"/>
    </row>
    <row r="17613" spans="18:18" x14ac:dyDescent="0.2">
      <c r="R17613" s="235"/>
    </row>
    <row r="17614" spans="18:18" x14ac:dyDescent="0.2">
      <c r="R17614" s="234"/>
    </row>
    <row r="17615" spans="18:18" x14ac:dyDescent="0.2">
      <c r="R17615" s="236"/>
    </row>
    <row r="17616" spans="18:18" x14ac:dyDescent="0.2">
      <c r="R17616" s="236"/>
    </row>
    <row r="17617" spans="18:18" x14ac:dyDescent="0.2">
      <c r="R17617" s="234"/>
    </row>
    <row r="17618" spans="18:18" x14ac:dyDescent="0.2">
      <c r="R17618" s="236"/>
    </row>
    <row r="17619" spans="18:18" x14ac:dyDescent="0.2">
      <c r="R17619" s="236"/>
    </row>
    <row r="17620" spans="18:18" x14ac:dyDescent="0.2">
      <c r="R17620" s="237"/>
    </row>
    <row r="17621" spans="18:18" x14ac:dyDescent="0.2">
      <c r="R17621" s="237"/>
    </row>
    <row r="17626" spans="18:18" x14ac:dyDescent="0.2">
      <c r="R17626" s="97"/>
    </row>
    <row r="17627" spans="18:18" x14ac:dyDescent="0.2">
      <c r="R17627" s="234"/>
    </row>
    <row r="17628" spans="18:18" x14ac:dyDescent="0.2">
      <c r="R17628" s="262"/>
    </row>
    <row r="17629" spans="18:18" x14ac:dyDescent="0.2">
      <c r="R17629" s="234"/>
    </row>
    <row r="17630" spans="18:18" x14ac:dyDescent="0.2">
      <c r="R17630" s="234"/>
    </row>
    <row r="17631" spans="18:18" x14ac:dyDescent="0.2">
      <c r="R17631" s="94"/>
    </row>
    <row r="17646" spans="18:18" x14ac:dyDescent="0.2">
      <c r="R17646" s="235"/>
    </row>
    <row r="17647" spans="18:18" x14ac:dyDescent="0.2">
      <c r="R17647" s="234"/>
    </row>
    <row r="17648" spans="18:18" x14ac:dyDescent="0.2">
      <c r="R17648" s="236"/>
    </row>
    <row r="17649" spans="18:18" x14ac:dyDescent="0.2">
      <c r="R17649" s="236"/>
    </row>
    <row r="17650" spans="18:18" x14ac:dyDescent="0.2">
      <c r="R17650" s="234"/>
    </row>
    <row r="17651" spans="18:18" x14ac:dyDescent="0.2">
      <c r="R17651" s="236"/>
    </row>
    <row r="17652" spans="18:18" x14ac:dyDescent="0.2">
      <c r="R17652" s="236"/>
    </row>
    <row r="17653" spans="18:18" x14ac:dyDescent="0.2">
      <c r="R17653" s="237"/>
    </row>
    <row r="17654" spans="18:18" x14ac:dyDescent="0.2">
      <c r="R17654" s="237"/>
    </row>
    <row r="17659" spans="18:18" x14ac:dyDescent="0.2">
      <c r="R17659" s="97"/>
    </row>
    <row r="17660" spans="18:18" x14ac:dyDescent="0.2">
      <c r="R17660" s="234"/>
    </row>
    <row r="17661" spans="18:18" x14ac:dyDescent="0.2">
      <c r="R17661" s="262"/>
    </row>
    <row r="17662" spans="18:18" x14ac:dyDescent="0.2">
      <c r="R17662" s="234"/>
    </row>
    <row r="17663" spans="18:18" x14ac:dyDescent="0.2">
      <c r="R17663" s="234"/>
    </row>
    <row r="17664" spans="18:18" x14ac:dyDescent="0.2">
      <c r="R17664" s="94"/>
    </row>
    <row r="17679" spans="18:18" x14ac:dyDescent="0.2">
      <c r="R17679" s="235"/>
    </row>
    <row r="17680" spans="18:18" x14ac:dyDescent="0.2">
      <c r="R17680" s="234"/>
    </row>
    <row r="17681" spans="18:18" x14ac:dyDescent="0.2">
      <c r="R17681" s="236"/>
    </row>
    <row r="17682" spans="18:18" x14ac:dyDescent="0.2">
      <c r="R17682" s="236"/>
    </row>
    <row r="17683" spans="18:18" x14ac:dyDescent="0.2">
      <c r="R17683" s="234"/>
    </row>
    <row r="17684" spans="18:18" x14ac:dyDescent="0.2">
      <c r="R17684" s="236"/>
    </row>
    <row r="17685" spans="18:18" x14ac:dyDescent="0.2">
      <c r="R17685" s="236"/>
    </row>
    <row r="17686" spans="18:18" x14ac:dyDescent="0.2">
      <c r="R17686" s="237"/>
    </row>
    <row r="17687" spans="18:18" x14ac:dyDescent="0.2">
      <c r="R17687" s="237"/>
    </row>
    <row r="17692" spans="18:18" x14ac:dyDescent="0.2">
      <c r="R17692" s="97"/>
    </row>
    <row r="17693" spans="18:18" x14ac:dyDescent="0.2">
      <c r="R17693" s="234"/>
    </row>
    <row r="17694" spans="18:18" x14ac:dyDescent="0.2">
      <c r="R17694" s="262"/>
    </row>
    <row r="17695" spans="18:18" x14ac:dyDescent="0.2">
      <c r="R17695" s="234"/>
    </row>
    <row r="17696" spans="18:18" x14ac:dyDescent="0.2">
      <c r="R17696" s="234"/>
    </row>
    <row r="17697" spans="18:18" x14ac:dyDescent="0.2">
      <c r="R17697" s="94"/>
    </row>
    <row r="17712" spans="18:18" x14ac:dyDescent="0.2">
      <c r="R17712" s="235"/>
    </row>
    <row r="17713" spans="18:18" x14ac:dyDescent="0.2">
      <c r="R17713" s="234"/>
    </row>
    <row r="17714" spans="18:18" x14ac:dyDescent="0.2">
      <c r="R17714" s="236"/>
    </row>
    <row r="17715" spans="18:18" x14ac:dyDescent="0.2">
      <c r="R17715" s="236"/>
    </row>
    <row r="17716" spans="18:18" x14ac:dyDescent="0.2">
      <c r="R17716" s="234"/>
    </row>
    <row r="17717" spans="18:18" x14ac:dyDescent="0.2">
      <c r="R17717" s="236"/>
    </row>
    <row r="17718" spans="18:18" x14ac:dyDescent="0.2">
      <c r="R17718" s="236"/>
    </row>
    <row r="17719" spans="18:18" x14ac:dyDescent="0.2">
      <c r="R17719" s="237"/>
    </row>
    <row r="17720" spans="18:18" x14ac:dyDescent="0.2">
      <c r="R17720" s="237"/>
    </row>
    <row r="17725" spans="18:18" x14ac:dyDescent="0.2">
      <c r="R17725" s="97"/>
    </row>
    <row r="17726" spans="18:18" x14ac:dyDescent="0.2">
      <c r="R17726" s="234"/>
    </row>
    <row r="17727" spans="18:18" x14ac:dyDescent="0.2">
      <c r="R17727" s="262"/>
    </row>
    <row r="17728" spans="18:18" x14ac:dyDescent="0.2">
      <c r="R17728" s="234"/>
    </row>
    <row r="17729" spans="18:18" x14ac:dyDescent="0.2">
      <c r="R17729" s="234"/>
    </row>
    <row r="17730" spans="18:18" x14ac:dyDescent="0.2">
      <c r="R17730" s="94"/>
    </row>
    <row r="17745" spans="18:18" x14ac:dyDescent="0.2">
      <c r="R17745" s="235"/>
    </row>
    <row r="17746" spans="18:18" x14ac:dyDescent="0.2">
      <c r="R17746" s="234"/>
    </row>
    <row r="17747" spans="18:18" x14ac:dyDescent="0.2">
      <c r="R17747" s="236"/>
    </row>
    <row r="17748" spans="18:18" x14ac:dyDescent="0.2">
      <c r="R17748" s="236"/>
    </row>
    <row r="17749" spans="18:18" x14ac:dyDescent="0.2">
      <c r="R17749" s="234"/>
    </row>
    <row r="17750" spans="18:18" x14ac:dyDescent="0.2">
      <c r="R17750" s="236"/>
    </row>
    <row r="17751" spans="18:18" x14ac:dyDescent="0.2">
      <c r="R17751" s="236"/>
    </row>
    <row r="17752" spans="18:18" x14ac:dyDescent="0.2">
      <c r="R17752" s="237"/>
    </row>
    <row r="17753" spans="18:18" x14ac:dyDescent="0.2">
      <c r="R17753" s="237"/>
    </row>
    <row r="17758" spans="18:18" x14ac:dyDescent="0.2">
      <c r="R17758" s="97"/>
    </row>
    <row r="17759" spans="18:18" x14ac:dyDescent="0.2">
      <c r="R17759" s="234"/>
    </row>
    <row r="17760" spans="18:18" x14ac:dyDescent="0.2">
      <c r="R17760" s="262"/>
    </row>
    <row r="17761" spans="18:18" x14ac:dyDescent="0.2">
      <c r="R17761" s="234"/>
    </row>
    <row r="17762" spans="18:18" x14ac:dyDescent="0.2">
      <c r="R17762" s="234"/>
    </row>
    <row r="17763" spans="18:18" x14ac:dyDescent="0.2">
      <c r="R17763" s="94"/>
    </row>
    <row r="17778" spans="18:18" x14ac:dyDescent="0.2">
      <c r="R17778" s="235"/>
    </row>
    <row r="17779" spans="18:18" x14ac:dyDescent="0.2">
      <c r="R17779" s="234"/>
    </row>
    <row r="17780" spans="18:18" x14ac:dyDescent="0.2">
      <c r="R17780" s="236"/>
    </row>
    <row r="17781" spans="18:18" x14ac:dyDescent="0.2">
      <c r="R17781" s="236"/>
    </row>
    <row r="17782" spans="18:18" x14ac:dyDescent="0.2">
      <c r="R17782" s="234"/>
    </row>
    <row r="17783" spans="18:18" x14ac:dyDescent="0.2">
      <c r="R17783" s="236"/>
    </row>
    <row r="17784" spans="18:18" x14ac:dyDescent="0.2">
      <c r="R17784" s="236"/>
    </row>
    <row r="17785" spans="18:18" x14ac:dyDescent="0.2">
      <c r="R17785" s="237"/>
    </row>
    <row r="17786" spans="18:18" x14ac:dyDescent="0.2">
      <c r="R17786" s="237"/>
    </row>
    <row r="17791" spans="18:18" x14ac:dyDescent="0.2">
      <c r="R17791" s="97"/>
    </row>
    <row r="17792" spans="18:18" x14ac:dyDescent="0.2">
      <c r="R17792" s="234"/>
    </row>
    <row r="17793" spans="18:18" x14ac:dyDescent="0.2">
      <c r="R17793" s="262"/>
    </row>
    <row r="17794" spans="18:18" x14ac:dyDescent="0.2">
      <c r="R17794" s="234"/>
    </row>
    <row r="17795" spans="18:18" x14ac:dyDescent="0.2">
      <c r="R17795" s="234"/>
    </row>
    <row r="17796" spans="18:18" x14ac:dyDescent="0.2">
      <c r="R17796" s="94"/>
    </row>
    <row r="17811" spans="18:18" x14ac:dyDescent="0.2">
      <c r="R17811" s="235"/>
    </row>
    <row r="17812" spans="18:18" x14ac:dyDescent="0.2">
      <c r="R17812" s="234"/>
    </row>
    <row r="17813" spans="18:18" x14ac:dyDescent="0.2">
      <c r="R17813" s="236"/>
    </row>
    <row r="17814" spans="18:18" x14ac:dyDescent="0.2">
      <c r="R17814" s="236"/>
    </row>
    <row r="17815" spans="18:18" x14ac:dyDescent="0.2">
      <c r="R17815" s="234"/>
    </row>
    <row r="17816" spans="18:18" x14ac:dyDescent="0.2">
      <c r="R17816" s="236"/>
    </row>
    <row r="17817" spans="18:18" x14ac:dyDescent="0.2">
      <c r="R17817" s="236"/>
    </row>
    <row r="17818" spans="18:18" x14ac:dyDescent="0.2">
      <c r="R17818" s="237"/>
    </row>
    <row r="17819" spans="18:18" x14ac:dyDescent="0.2">
      <c r="R17819" s="237"/>
    </row>
    <row r="17824" spans="18:18" x14ac:dyDescent="0.2">
      <c r="R17824" s="97"/>
    </row>
    <row r="17825" spans="18:18" x14ac:dyDescent="0.2">
      <c r="R17825" s="234"/>
    </row>
    <row r="17826" spans="18:18" x14ac:dyDescent="0.2">
      <c r="R17826" s="262"/>
    </row>
    <row r="17827" spans="18:18" x14ac:dyDescent="0.2">
      <c r="R17827" s="234"/>
    </row>
    <row r="17828" spans="18:18" x14ac:dyDescent="0.2">
      <c r="R17828" s="234"/>
    </row>
    <row r="17829" spans="18:18" x14ac:dyDescent="0.2">
      <c r="R17829" s="94"/>
    </row>
    <row r="17844" spans="18:18" x14ac:dyDescent="0.2">
      <c r="R17844" s="235"/>
    </row>
    <row r="17845" spans="18:18" x14ac:dyDescent="0.2">
      <c r="R17845" s="234"/>
    </row>
    <row r="17846" spans="18:18" x14ac:dyDescent="0.2">
      <c r="R17846" s="236"/>
    </row>
    <row r="17847" spans="18:18" x14ac:dyDescent="0.2">
      <c r="R17847" s="236"/>
    </row>
    <row r="17848" spans="18:18" x14ac:dyDescent="0.2">
      <c r="R17848" s="234"/>
    </row>
    <row r="17849" spans="18:18" x14ac:dyDescent="0.2">
      <c r="R17849" s="236"/>
    </row>
    <row r="17850" spans="18:18" x14ac:dyDescent="0.2">
      <c r="R17850" s="236"/>
    </row>
    <row r="17851" spans="18:18" x14ac:dyDescent="0.2">
      <c r="R17851" s="237"/>
    </row>
    <row r="17852" spans="18:18" x14ac:dyDescent="0.2">
      <c r="R17852" s="237"/>
    </row>
    <row r="17857" spans="18:18" x14ac:dyDescent="0.2">
      <c r="R17857" s="97"/>
    </row>
    <row r="17858" spans="18:18" x14ac:dyDescent="0.2">
      <c r="R17858" s="234"/>
    </row>
    <row r="17859" spans="18:18" x14ac:dyDescent="0.2">
      <c r="R17859" s="262"/>
    </row>
    <row r="17860" spans="18:18" x14ac:dyDescent="0.2">
      <c r="R17860" s="234"/>
    </row>
    <row r="17861" spans="18:18" x14ac:dyDescent="0.2">
      <c r="R17861" s="234"/>
    </row>
    <row r="17862" spans="18:18" x14ac:dyDescent="0.2">
      <c r="R17862" s="94"/>
    </row>
    <row r="17877" spans="18:18" x14ac:dyDescent="0.2">
      <c r="R17877" s="235"/>
    </row>
    <row r="17878" spans="18:18" x14ac:dyDescent="0.2">
      <c r="R17878" s="234"/>
    </row>
    <row r="17879" spans="18:18" x14ac:dyDescent="0.2">
      <c r="R17879" s="236"/>
    </row>
    <row r="17880" spans="18:18" x14ac:dyDescent="0.2">
      <c r="R17880" s="236"/>
    </row>
    <row r="17881" spans="18:18" x14ac:dyDescent="0.2">
      <c r="R17881" s="234"/>
    </row>
    <row r="17882" spans="18:18" x14ac:dyDescent="0.2">
      <c r="R17882" s="236"/>
    </row>
    <row r="17883" spans="18:18" x14ac:dyDescent="0.2">
      <c r="R17883" s="236"/>
    </row>
    <row r="17884" spans="18:18" x14ac:dyDescent="0.2">
      <c r="R17884" s="237"/>
    </row>
    <row r="17885" spans="18:18" x14ac:dyDescent="0.2">
      <c r="R17885" s="237"/>
    </row>
    <row r="17890" spans="18:18" x14ac:dyDescent="0.2">
      <c r="R17890" s="97"/>
    </row>
    <row r="17891" spans="18:18" x14ac:dyDescent="0.2">
      <c r="R17891" s="234"/>
    </row>
    <row r="17892" spans="18:18" x14ac:dyDescent="0.2">
      <c r="R17892" s="262"/>
    </row>
    <row r="17893" spans="18:18" x14ac:dyDescent="0.2">
      <c r="R17893" s="234"/>
    </row>
    <row r="17894" spans="18:18" x14ac:dyDescent="0.2">
      <c r="R17894" s="234"/>
    </row>
    <row r="17895" spans="18:18" x14ac:dyDescent="0.2">
      <c r="R17895" s="94"/>
    </row>
    <row r="17910" spans="18:18" x14ac:dyDescent="0.2">
      <c r="R17910" s="235"/>
    </row>
    <row r="17911" spans="18:18" x14ac:dyDescent="0.2">
      <c r="R17911" s="234"/>
    </row>
    <row r="17912" spans="18:18" x14ac:dyDescent="0.2">
      <c r="R17912" s="236"/>
    </row>
    <row r="17913" spans="18:18" x14ac:dyDescent="0.2">
      <c r="R17913" s="236"/>
    </row>
    <row r="17914" spans="18:18" x14ac:dyDescent="0.2">
      <c r="R17914" s="234"/>
    </row>
    <row r="17915" spans="18:18" x14ac:dyDescent="0.2">
      <c r="R17915" s="236"/>
    </row>
    <row r="17916" spans="18:18" x14ac:dyDescent="0.2">
      <c r="R17916" s="236"/>
    </row>
    <row r="17917" spans="18:18" x14ac:dyDescent="0.2">
      <c r="R17917" s="237"/>
    </row>
    <row r="17918" spans="18:18" x14ac:dyDescent="0.2">
      <c r="R17918" s="237"/>
    </row>
    <row r="17923" spans="18:18" x14ac:dyDescent="0.2">
      <c r="R17923" s="97"/>
    </row>
    <row r="17924" spans="18:18" x14ac:dyDescent="0.2">
      <c r="R17924" s="234"/>
    </row>
    <row r="17925" spans="18:18" x14ac:dyDescent="0.2">
      <c r="R17925" s="262"/>
    </row>
    <row r="17926" spans="18:18" x14ac:dyDescent="0.2">
      <c r="R17926" s="234"/>
    </row>
    <row r="17927" spans="18:18" x14ac:dyDescent="0.2">
      <c r="R17927" s="234"/>
    </row>
    <row r="17928" spans="18:18" x14ac:dyDescent="0.2">
      <c r="R17928" s="94"/>
    </row>
    <row r="17943" spans="18:18" x14ac:dyDescent="0.2">
      <c r="R17943" s="235"/>
    </row>
    <row r="17944" spans="18:18" x14ac:dyDescent="0.2">
      <c r="R17944" s="234"/>
    </row>
    <row r="17945" spans="18:18" x14ac:dyDescent="0.2">
      <c r="R17945" s="236"/>
    </row>
    <row r="17946" spans="18:18" x14ac:dyDescent="0.2">
      <c r="R17946" s="236"/>
    </row>
    <row r="17947" spans="18:18" x14ac:dyDescent="0.2">
      <c r="R17947" s="234"/>
    </row>
    <row r="17948" spans="18:18" x14ac:dyDescent="0.2">
      <c r="R17948" s="236"/>
    </row>
    <row r="17949" spans="18:18" x14ac:dyDescent="0.2">
      <c r="R17949" s="236"/>
    </row>
    <row r="17950" spans="18:18" x14ac:dyDescent="0.2">
      <c r="R17950" s="237"/>
    </row>
    <row r="17951" spans="18:18" x14ac:dyDescent="0.2">
      <c r="R17951" s="237"/>
    </row>
    <row r="17956" spans="18:18" x14ac:dyDescent="0.2">
      <c r="R17956" s="97"/>
    </row>
    <row r="17957" spans="18:18" x14ac:dyDescent="0.2">
      <c r="R17957" s="234"/>
    </row>
    <row r="17958" spans="18:18" x14ac:dyDescent="0.2">
      <c r="R17958" s="262"/>
    </row>
    <row r="17959" spans="18:18" x14ac:dyDescent="0.2">
      <c r="R17959" s="234"/>
    </row>
    <row r="17960" spans="18:18" x14ac:dyDescent="0.2">
      <c r="R17960" s="234"/>
    </row>
    <row r="17961" spans="18:18" x14ac:dyDescent="0.2">
      <c r="R17961" s="94"/>
    </row>
    <row r="17976" spans="18:18" x14ac:dyDescent="0.2">
      <c r="R17976" s="235"/>
    </row>
    <row r="17977" spans="18:18" x14ac:dyDescent="0.2">
      <c r="R17977" s="234"/>
    </row>
    <row r="17978" spans="18:18" x14ac:dyDescent="0.2">
      <c r="R17978" s="236"/>
    </row>
    <row r="17979" spans="18:18" x14ac:dyDescent="0.2">
      <c r="R17979" s="236"/>
    </row>
    <row r="17980" spans="18:18" x14ac:dyDescent="0.2">
      <c r="R17980" s="234"/>
    </row>
    <row r="17981" spans="18:18" x14ac:dyDescent="0.2">
      <c r="R17981" s="236"/>
    </row>
    <row r="17982" spans="18:18" x14ac:dyDescent="0.2">
      <c r="R17982" s="236"/>
    </row>
    <row r="17983" spans="18:18" x14ac:dyDescent="0.2">
      <c r="R17983" s="237"/>
    </row>
    <row r="17984" spans="18:18" x14ac:dyDescent="0.2">
      <c r="R17984" s="237"/>
    </row>
    <row r="17989" spans="18:18" x14ac:dyDescent="0.2">
      <c r="R17989" s="97"/>
    </row>
    <row r="17990" spans="18:18" x14ac:dyDescent="0.2">
      <c r="R17990" s="234"/>
    </row>
    <row r="17991" spans="18:18" x14ac:dyDescent="0.2">
      <c r="R17991" s="262"/>
    </row>
    <row r="17992" spans="18:18" x14ac:dyDescent="0.2">
      <c r="R17992" s="234"/>
    </row>
    <row r="17993" spans="18:18" x14ac:dyDescent="0.2">
      <c r="R17993" s="234"/>
    </row>
    <row r="17994" spans="18:18" x14ac:dyDescent="0.2">
      <c r="R17994" s="94"/>
    </row>
    <row r="18009" spans="18:18" x14ac:dyDescent="0.2">
      <c r="R18009" s="235"/>
    </row>
    <row r="18010" spans="18:18" x14ac:dyDescent="0.2">
      <c r="R18010" s="234"/>
    </row>
    <row r="18011" spans="18:18" x14ac:dyDescent="0.2">
      <c r="R18011" s="236"/>
    </row>
    <row r="18012" spans="18:18" x14ac:dyDescent="0.2">
      <c r="R18012" s="236"/>
    </row>
    <row r="18013" spans="18:18" x14ac:dyDescent="0.2">
      <c r="R18013" s="234"/>
    </row>
    <row r="18014" spans="18:18" x14ac:dyDescent="0.2">
      <c r="R18014" s="236"/>
    </row>
    <row r="18015" spans="18:18" x14ac:dyDescent="0.2">
      <c r="R18015" s="236"/>
    </row>
    <row r="18016" spans="18:18" x14ac:dyDescent="0.2">
      <c r="R18016" s="237"/>
    </row>
    <row r="18017" spans="18:18" x14ac:dyDescent="0.2">
      <c r="R18017" s="237"/>
    </row>
    <row r="18022" spans="18:18" x14ac:dyDescent="0.2">
      <c r="R18022" s="97"/>
    </row>
    <row r="18023" spans="18:18" x14ac:dyDescent="0.2">
      <c r="R18023" s="234"/>
    </row>
    <row r="18024" spans="18:18" x14ac:dyDescent="0.2">
      <c r="R18024" s="262"/>
    </row>
    <row r="18025" spans="18:18" x14ac:dyDescent="0.2">
      <c r="R18025" s="234"/>
    </row>
    <row r="18026" spans="18:18" x14ac:dyDescent="0.2">
      <c r="R18026" s="234"/>
    </row>
    <row r="18027" spans="18:18" x14ac:dyDescent="0.2">
      <c r="R18027" s="94"/>
    </row>
    <row r="18042" spans="18:18" x14ac:dyDescent="0.2">
      <c r="R18042" s="235"/>
    </row>
    <row r="18043" spans="18:18" x14ac:dyDescent="0.2">
      <c r="R18043" s="234"/>
    </row>
    <row r="18044" spans="18:18" x14ac:dyDescent="0.2">
      <c r="R18044" s="236"/>
    </row>
    <row r="18045" spans="18:18" x14ac:dyDescent="0.2">
      <c r="R18045" s="236"/>
    </row>
    <row r="18046" spans="18:18" x14ac:dyDescent="0.2">
      <c r="R18046" s="234"/>
    </row>
    <row r="18047" spans="18:18" x14ac:dyDescent="0.2">
      <c r="R18047" s="236"/>
    </row>
    <row r="18048" spans="18:18" x14ac:dyDescent="0.2">
      <c r="R18048" s="236"/>
    </row>
    <row r="18049" spans="18:18" x14ac:dyDescent="0.2">
      <c r="R18049" s="237"/>
    </row>
    <row r="18050" spans="18:18" x14ac:dyDescent="0.2">
      <c r="R18050" s="237"/>
    </row>
    <row r="18055" spans="18:18" x14ac:dyDescent="0.2">
      <c r="R18055" s="97"/>
    </row>
    <row r="18056" spans="18:18" x14ac:dyDescent="0.2">
      <c r="R18056" s="234"/>
    </row>
    <row r="18057" spans="18:18" x14ac:dyDescent="0.2">
      <c r="R18057" s="262"/>
    </row>
    <row r="18058" spans="18:18" x14ac:dyDescent="0.2">
      <c r="R18058" s="234"/>
    </row>
    <row r="18059" spans="18:18" x14ac:dyDescent="0.2">
      <c r="R18059" s="234"/>
    </row>
    <row r="18060" spans="18:18" x14ac:dyDescent="0.2">
      <c r="R18060" s="94"/>
    </row>
    <row r="18075" spans="18:18" x14ac:dyDescent="0.2">
      <c r="R18075" s="235"/>
    </row>
    <row r="18076" spans="18:18" x14ac:dyDescent="0.2">
      <c r="R18076" s="234"/>
    </row>
    <row r="18077" spans="18:18" x14ac:dyDescent="0.2">
      <c r="R18077" s="236"/>
    </row>
    <row r="18078" spans="18:18" x14ac:dyDescent="0.2">
      <c r="R18078" s="236"/>
    </row>
    <row r="18079" spans="18:18" x14ac:dyDescent="0.2">
      <c r="R18079" s="234"/>
    </row>
    <row r="18080" spans="18:18" x14ac:dyDescent="0.2">
      <c r="R18080" s="236"/>
    </row>
    <row r="18081" spans="18:18" x14ac:dyDescent="0.2">
      <c r="R18081" s="236"/>
    </row>
    <row r="18082" spans="18:18" x14ac:dyDescent="0.2">
      <c r="R18082" s="237"/>
    </row>
    <row r="18083" spans="18:18" x14ac:dyDescent="0.2">
      <c r="R18083" s="237"/>
    </row>
    <row r="18088" spans="18:18" x14ac:dyDescent="0.2">
      <c r="R18088" s="97"/>
    </row>
    <row r="18089" spans="18:18" x14ac:dyDescent="0.2">
      <c r="R18089" s="234"/>
    </row>
    <row r="18090" spans="18:18" x14ac:dyDescent="0.2">
      <c r="R18090" s="262"/>
    </row>
    <row r="18091" spans="18:18" x14ac:dyDescent="0.2">
      <c r="R18091" s="234"/>
    </row>
    <row r="18092" spans="18:18" x14ac:dyDescent="0.2">
      <c r="R18092" s="234"/>
    </row>
    <row r="18093" spans="18:18" x14ac:dyDescent="0.2">
      <c r="R18093" s="94"/>
    </row>
    <row r="18108" spans="18:18" x14ac:dyDescent="0.2">
      <c r="R18108" s="235"/>
    </row>
    <row r="18109" spans="18:18" x14ac:dyDescent="0.2">
      <c r="R18109" s="234"/>
    </row>
    <row r="18110" spans="18:18" x14ac:dyDescent="0.2">
      <c r="R18110" s="236"/>
    </row>
    <row r="18111" spans="18:18" x14ac:dyDescent="0.2">
      <c r="R18111" s="236"/>
    </row>
    <row r="18112" spans="18:18" x14ac:dyDescent="0.2">
      <c r="R18112" s="234"/>
    </row>
    <row r="18113" spans="18:18" x14ac:dyDescent="0.2">
      <c r="R18113" s="236"/>
    </row>
    <row r="18114" spans="18:18" x14ac:dyDescent="0.2">
      <c r="R18114" s="236"/>
    </row>
    <row r="18115" spans="18:18" x14ac:dyDescent="0.2">
      <c r="R18115" s="237"/>
    </row>
    <row r="18116" spans="18:18" x14ac:dyDescent="0.2">
      <c r="R18116" s="237"/>
    </row>
    <row r="18121" spans="18:18" x14ac:dyDescent="0.2">
      <c r="R18121" s="97"/>
    </row>
    <row r="18122" spans="18:18" x14ac:dyDescent="0.2">
      <c r="R18122" s="234"/>
    </row>
    <row r="18123" spans="18:18" x14ac:dyDescent="0.2">
      <c r="R18123" s="262"/>
    </row>
    <row r="18124" spans="18:18" x14ac:dyDescent="0.2">
      <c r="R18124" s="234"/>
    </row>
    <row r="18125" spans="18:18" x14ac:dyDescent="0.2">
      <c r="R18125" s="234"/>
    </row>
    <row r="18126" spans="18:18" x14ac:dyDescent="0.2">
      <c r="R18126" s="94"/>
    </row>
    <row r="18141" spans="18:18" x14ac:dyDescent="0.2">
      <c r="R18141" s="235"/>
    </row>
    <row r="18142" spans="18:18" x14ac:dyDescent="0.2">
      <c r="R18142" s="234"/>
    </row>
    <row r="18143" spans="18:18" x14ac:dyDescent="0.2">
      <c r="R18143" s="236"/>
    </row>
    <row r="18144" spans="18:18" x14ac:dyDescent="0.2">
      <c r="R18144" s="236"/>
    </row>
    <row r="18145" spans="18:18" x14ac:dyDescent="0.2">
      <c r="R18145" s="234"/>
    </row>
    <row r="18146" spans="18:18" x14ac:dyDescent="0.2">
      <c r="R18146" s="236"/>
    </row>
    <row r="18147" spans="18:18" x14ac:dyDescent="0.2">
      <c r="R18147" s="236"/>
    </row>
    <row r="18148" spans="18:18" x14ac:dyDescent="0.2">
      <c r="R18148" s="237"/>
    </row>
    <row r="18149" spans="18:18" x14ac:dyDescent="0.2">
      <c r="R18149" s="237"/>
    </row>
    <row r="18154" spans="18:18" x14ac:dyDescent="0.2">
      <c r="R18154" s="97"/>
    </row>
    <row r="18155" spans="18:18" x14ac:dyDescent="0.2">
      <c r="R18155" s="234"/>
    </row>
    <row r="18156" spans="18:18" x14ac:dyDescent="0.2">
      <c r="R18156" s="262"/>
    </row>
    <row r="18157" spans="18:18" x14ac:dyDescent="0.2">
      <c r="R18157" s="234"/>
    </row>
    <row r="18158" spans="18:18" x14ac:dyDescent="0.2">
      <c r="R18158" s="234"/>
    </row>
    <row r="18159" spans="18:18" x14ac:dyDescent="0.2">
      <c r="R18159" s="94"/>
    </row>
    <row r="18174" spans="18:18" x14ac:dyDescent="0.2">
      <c r="R18174" s="235"/>
    </row>
    <row r="18175" spans="18:18" x14ac:dyDescent="0.2">
      <c r="R18175" s="234"/>
    </row>
    <row r="18176" spans="18:18" x14ac:dyDescent="0.2">
      <c r="R18176" s="236"/>
    </row>
    <row r="18177" spans="18:18" x14ac:dyDescent="0.2">
      <c r="R18177" s="236"/>
    </row>
    <row r="18178" spans="18:18" x14ac:dyDescent="0.2">
      <c r="R18178" s="234"/>
    </row>
    <row r="18179" spans="18:18" x14ac:dyDescent="0.2">
      <c r="R18179" s="236"/>
    </row>
    <row r="18180" spans="18:18" x14ac:dyDescent="0.2">
      <c r="R18180" s="236"/>
    </row>
    <row r="18181" spans="18:18" x14ac:dyDescent="0.2">
      <c r="R18181" s="237"/>
    </row>
    <row r="18182" spans="18:18" x14ac:dyDescent="0.2">
      <c r="R18182" s="237"/>
    </row>
    <row r="18187" spans="18:18" x14ac:dyDescent="0.2">
      <c r="R18187" s="97"/>
    </row>
    <row r="18188" spans="18:18" x14ac:dyDescent="0.2">
      <c r="R18188" s="234"/>
    </row>
    <row r="18189" spans="18:18" x14ac:dyDescent="0.2">
      <c r="R18189" s="262"/>
    </row>
    <row r="18190" spans="18:18" x14ac:dyDescent="0.2">
      <c r="R18190" s="234"/>
    </row>
    <row r="18191" spans="18:18" x14ac:dyDescent="0.2">
      <c r="R18191" s="234"/>
    </row>
    <row r="18192" spans="18:18" x14ac:dyDescent="0.2">
      <c r="R18192" s="94"/>
    </row>
    <row r="18207" spans="18:18" x14ac:dyDescent="0.2">
      <c r="R18207" s="235"/>
    </row>
    <row r="18208" spans="18:18" x14ac:dyDescent="0.2">
      <c r="R18208" s="234"/>
    </row>
    <row r="18209" spans="18:18" x14ac:dyDescent="0.2">
      <c r="R18209" s="236"/>
    </row>
    <row r="18210" spans="18:18" x14ac:dyDescent="0.2">
      <c r="R18210" s="236"/>
    </row>
    <row r="18211" spans="18:18" x14ac:dyDescent="0.2">
      <c r="R18211" s="234"/>
    </row>
    <row r="18212" spans="18:18" x14ac:dyDescent="0.2">
      <c r="R18212" s="236"/>
    </row>
    <row r="18213" spans="18:18" x14ac:dyDescent="0.2">
      <c r="R18213" s="236"/>
    </row>
    <row r="18214" spans="18:18" x14ac:dyDescent="0.2">
      <c r="R18214" s="237"/>
    </row>
    <row r="18215" spans="18:18" x14ac:dyDescent="0.2">
      <c r="R18215" s="237"/>
    </row>
    <row r="18220" spans="18:18" x14ac:dyDescent="0.2">
      <c r="R18220" s="97"/>
    </row>
    <row r="18221" spans="18:18" x14ac:dyDescent="0.2">
      <c r="R18221" s="234"/>
    </row>
    <row r="18222" spans="18:18" x14ac:dyDescent="0.2">
      <c r="R18222" s="262"/>
    </row>
    <row r="18223" spans="18:18" x14ac:dyDescent="0.2">
      <c r="R18223" s="234"/>
    </row>
    <row r="18224" spans="18:18" x14ac:dyDescent="0.2">
      <c r="R18224" s="234"/>
    </row>
    <row r="18225" spans="18:18" x14ac:dyDescent="0.2">
      <c r="R18225" s="94"/>
    </row>
    <row r="18240" spans="18:18" x14ac:dyDescent="0.2">
      <c r="R18240" s="235"/>
    </row>
    <row r="18241" spans="18:18" x14ac:dyDescent="0.2">
      <c r="R18241" s="234"/>
    </row>
    <row r="18242" spans="18:18" x14ac:dyDescent="0.2">
      <c r="R18242" s="236"/>
    </row>
    <row r="18243" spans="18:18" x14ac:dyDescent="0.2">
      <c r="R18243" s="236"/>
    </row>
    <row r="18244" spans="18:18" x14ac:dyDescent="0.2">
      <c r="R18244" s="234"/>
    </row>
    <row r="18245" spans="18:18" x14ac:dyDescent="0.2">
      <c r="R18245" s="236"/>
    </row>
    <row r="18246" spans="18:18" x14ac:dyDescent="0.2">
      <c r="R18246" s="236"/>
    </row>
    <row r="18247" spans="18:18" x14ac:dyDescent="0.2">
      <c r="R18247" s="237"/>
    </row>
    <row r="18248" spans="18:18" x14ac:dyDescent="0.2">
      <c r="R18248" s="237"/>
    </row>
    <row r="18253" spans="18:18" x14ac:dyDescent="0.2">
      <c r="R18253" s="97"/>
    </row>
    <row r="18254" spans="18:18" x14ac:dyDescent="0.2">
      <c r="R18254" s="234"/>
    </row>
    <row r="18255" spans="18:18" x14ac:dyDescent="0.2">
      <c r="R18255" s="262"/>
    </row>
    <row r="18256" spans="18:18" x14ac:dyDescent="0.2">
      <c r="R18256" s="234"/>
    </row>
    <row r="18257" spans="18:18" x14ac:dyDescent="0.2">
      <c r="R18257" s="234"/>
    </row>
    <row r="18258" spans="18:18" x14ac:dyDescent="0.2">
      <c r="R18258" s="94"/>
    </row>
    <row r="18273" spans="18:18" x14ac:dyDescent="0.2">
      <c r="R18273" s="235"/>
    </row>
    <row r="18274" spans="18:18" x14ac:dyDescent="0.2">
      <c r="R18274" s="234"/>
    </row>
    <row r="18275" spans="18:18" x14ac:dyDescent="0.2">
      <c r="R18275" s="236"/>
    </row>
    <row r="18276" spans="18:18" x14ac:dyDescent="0.2">
      <c r="R18276" s="236"/>
    </row>
    <row r="18277" spans="18:18" x14ac:dyDescent="0.2">
      <c r="R18277" s="234"/>
    </row>
    <row r="18278" spans="18:18" x14ac:dyDescent="0.2">
      <c r="R18278" s="236"/>
    </row>
    <row r="18279" spans="18:18" x14ac:dyDescent="0.2">
      <c r="R18279" s="236"/>
    </row>
    <row r="18280" spans="18:18" x14ac:dyDescent="0.2">
      <c r="R18280" s="237"/>
    </row>
    <row r="18281" spans="18:18" x14ac:dyDescent="0.2">
      <c r="R18281" s="237"/>
    </row>
    <row r="18286" spans="18:18" x14ac:dyDescent="0.2">
      <c r="R18286" s="97"/>
    </row>
    <row r="18287" spans="18:18" x14ac:dyDescent="0.2">
      <c r="R18287" s="234"/>
    </row>
    <row r="18288" spans="18:18" x14ac:dyDescent="0.2">
      <c r="R18288" s="262"/>
    </row>
    <row r="18289" spans="18:18" x14ac:dyDescent="0.2">
      <c r="R18289" s="234"/>
    </row>
    <row r="18290" spans="18:18" x14ac:dyDescent="0.2">
      <c r="R18290" s="234"/>
    </row>
    <row r="18291" spans="18:18" x14ac:dyDescent="0.2">
      <c r="R18291" s="94"/>
    </row>
    <row r="18306" spans="18:18" x14ac:dyDescent="0.2">
      <c r="R18306" s="235"/>
    </row>
    <row r="18307" spans="18:18" x14ac:dyDescent="0.2">
      <c r="R18307" s="234"/>
    </row>
    <row r="18308" spans="18:18" x14ac:dyDescent="0.2">
      <c r="R18308" s="236"/>
    </row>
    <row r="18309" spans="18:18" x14ac:dyDescent="0.2">
      <c r="R18309" s="236"/>
    </row>
    <row r="18310" spans="18:18" x14ac:dyDescent="0.2">
      <c r="R18310" s="234"/>
    </row>
    <row r="18311" spans="18:18" x14ac:dyDescent="0.2">
      <c r="R18311" s="236"/>
    </row>
    <row r="18312" spans="18:18" x14ac:dyDescent="0.2">
      <c r="R18312" s="236"/>
    </row>
    <row r="18313" spans="18:18" x14ac:dyDescent="0.2">
      <c r="R18313" s="237"/>
    </row>
    <row r="18314" spans="18:18" x14ac:dyDescent="0.2">
      <c r="R18314" s="237"/>
    </row>
    <row r="18319" spans="18:18" x14ac:dyDescent="0.2">
      <c r="R18319" s="97"/>
    </row>
    <row r="18320" spans="18:18" x14ac:dyDescent="0.2">
      <c r="R18320" s="234"/>
    </row>
    <row r="18321" spans="18:18" x14ac:dyDescent="0.2">
      <c r="R18321" s="262"/>
    </row>
    <row r="18322" spans="18:18" x14ac:dyDescent="0.2">
      <c r="R18322" s="234"/>
    </row>
    <row r="18323" spans="18:18" x14ac:dyDescent="0.2">
      <c r="R18323" s="234"/>
    </row>
    <row r="18324" spans="18:18" x14ac:dyDescent="0.2">
      <c r="R18324" s="94"/>
    </row>
    <row r="18339" spans="18:18" x14ac:dyDescent="0.2">
      <c r="R18339" s="235"/>
    </row>
    <row r="18340" spans="18:18" x14ac:dyDescent="0.2">
      <c r="R18340" s="234"/>
    </row>
    <row r="18341" spans="18:18" x14ac:dyDescent="0.2">
      <c r="R18341" s="236"/>
    </row>
    <row r="18342" spans="18:18" x14ac:dyDescent="0.2">
      <c r="R18342" s="236"/>
    </row>
    <row r="18343" spans="18:18" x14ac:dyDescent="0.2">
      <c r="R18343" s="234"/>
    </row>
    <row r="18344" spans="18:18" x14ac:dyDescent="0.2">
      <c r="R18344" s="236"/>
    </row>
    <row r="18345" spans="18:18" x14ac:dyDescent="0.2">
      <c r="R18345" s="236"/>
    </row>
    <row r="18346" spans="18:18" x14ac:dyDescent="0.2">
      <c r="R18346" s="237"/>
    </row>
    <row r="18347" spans="18:18" x14ac:dyDescent="0.2">
      <c r="R18347" s="237"/>
    </row>
    <row r="18352" spans="18:18" x14ac:dyDescent="0.2">
      <c r="R18352" s="97"/>
    </row>
    <row r="18353" spans="18:18" x14ac:dyDescent="0.2">
      <c r="R18353" s="234"/>
    </row>
    <row r="18354" spans="18:18" x14ac:dyDescent="0.2">
      <c r="R18354" s="262"/>
    </row>
    <row r="18355" spans="18:18" x14ac:dyDescent="0.2">
      <c r="R18355" s="234"/>
    </row>
    <row r="18356" spans="18:18" x14ac:dyDescent="0.2">
      <c r="R18356" s="234"/>
    </row>
    <row r="18357" spans="18:18" x14ac:dyDescent="0.2">
      <c r="R18357" s="94"/>
    </row>
    <row r="18372" spans="18:18" x14ac:dyDescent="0.2">
      <c r="R18372" s="235"/>
    </row>
    <row r="18373" spans="18:18" x14ac:dyDescent="0.2">
      <c r="R18373" s="234"/>
    </row>
    <row r="18374" spans="18:18" x14ac:dyDescent="0.2">
      <c r="R18374" s="236"/>
    </row>
    <row r="18375" spans="18:18" x14ac:dyDescent="0.2">
      <c r="R18375" s="236"/>
    </row>
    <row r="18376" spans="18:18" x14ac:dyDescent="0.2">
      <c r="R18376" s="234"/>
    </row>
    <row r="18377" spans="18:18" x14ac:dyDescent="0.2">
      <c r="R18377" s="236"/>
    </row>
    <row r="18378" spans="18:18" x14ac:dyDescent="0.2">
      <c r="R18378" s="236"/>
    </row>
    <row r="18379" spans="18:18" x14ac:dyDescent="0.2">
      <c r="R18379" s="237"/>
    </row>
    <row r="18380" spans="18:18" x14ac:dyDescent="0.2">
      <c r="R18380" s="237"/>
    </row>
    <row r="18385" spans="18:18" x14ac:dyDescent="0.2">
      <c r="R18385" s="97"/>
    </row>
    <row r="18386" spans="18:18" x14ac:dyDescent="0.2">
      <c r="R18386" s="234"/>
    </row>
    <row r="18387" spans="18:18" x14ac:dyDescent="0.2">
      <c r="R18387" s="262"/>
    </row>
    <row r="18388" spans="18:18" x14ac:dyDescent="0.2">
      <c r="R18388" s="234"/>
    </row>
    <row r="18389" spans="18:18" x14ac:dyDescent="0.2">
      <c r="R18389" s="234"/>
    </row>
    <row r="18390" spans="18:18" x14ac:dyDescent="0.2">
      <c r="R18390" s="94"/>
    </row>
    <row r="18405" spans="18:18" x14ac:dyDescent="0.2">
      <c r="R18405" s="235"/>
    </row>
    <row r="18406" spans="18:18" x14ac:dyDescent="0.2">
      <c r="R18406" s="234"/>
    </row>
    <row r="18407" spans="18:18" x14ac:dyDescent="0.2">
      <c r="R18407" s="236"/>
    </row>
    <row r="18408" spans="18:18" x14ac:dyDescent="0.2">
      <c r="R18408" s="236"/>
    </row>
    <row r="18409" spans="18:18" x14ac:dyDescent="0.2">
      <c r="R18409" s="234"/>
    </row>
    <row r="18410" spans="18:18" x14ac:dyDescent="0.2">
      <c r="R18410" s="236"/>
    </row>
    <row r="18411" spans="18:18" x14ac:dyDescent="0.2">
      <c r="R18411" s="236"/>
    </row>
    <row r="18412" spans="18:18" x14ac:dyDescent="0.2">
      <c r="R18412" s="237"/>
    </row>
    <row r="18413" spans="18:18" x14ac:dyDescent="0.2">
      <c r="R18413" s="237"/>
    </row>
    <row r="18418" spans="18:18" x14ac:dyDescent="0.2">
      <c r="R18418" s="97"/>
    </row>
    <row r="18419" spans="18:18" x14ac:dyDescent="0.2">
      <c r="R18419" s="234"/>
    </row>
    <row r="18420" spans="18:18" x14ac:dyDescent="0.2">
      <c r="R18420" s="262"/>
    </row>
    <row r="18421" spans="18:18" x14ac:dyDescent="0.2">
      <c r="R18421" s="234"/>
    </row>
    <row r="18422" spans="18:18" x14ac:dyDescent="0.2">
      <c r="R18422" s="234"/>
    </row>
    <row r="18423" spans="18:18" x14ac:dyDescent="0.2">
      <c r="R18423" s="94"/>
    </row>
    <row r="18438" spans="18:18" x14ac:dyDescent="0.2">
      <c r="R18438" s="235"/>
    </row>
    <row r="18439" spans="18:18" x14ac:dyDescent="0.2">
      <c r="R18439" s="234"/>
    </row>
    <row r="18440" spans="18:18" x14ac:dyDescent="0.2">
      <c r="R18440" s="236"/>
    </row>
    <row r="18441" spans="18:18" x14ac:dyDescent="0.2">
      <c r="R18441" s="236"/>
    </row>
    <row r="18442" spans="18:18" x14ac:dyDescent="0.2">
      <c r="R18442" s="234"/>
    </row>
    <row r="18443" spans="18:18" x14ac:dyDescent="0.2">
      <c r="R18443" s="236"/>
    </row>
    <row r="18444" spans="18:18" x14ac:dyDescent="0.2">
      <c r="R18444" s="236"/>
    </row>
    <row r="18445" spans="18:18" x14ac:dyDescent="0.2">
      <c r="R18445" s="237"/>
    </row>
    <row r="18446" spans="18:18" x14ac:dyDescent="0.2">
      <c r="R18446" s="237"/>
    </row>
    <row r="18451" spans="18:18" x14ac:dyDescent="0.2">
      <c r="R18451" s="97"/>
    </row>
    <row r="18452" spans="18:18" x14ac:dyDescent="0.2">
      <c r="R18452" s="234"/>
    </row>
    <row r="18453" spans="18:18" x14ac:dyDescent="0.2">
      <c r="R18453" s="262"/>
    </row>
    <row r="18454" spans="18:18" x14ac:dyDescent="0.2">
      <c r="R18454" s="234"/>
    </row>
    <row r="18455" spans="18:18" x14ac:dyDescent="0.2">
      <c r="R18455" s="234"/>
    </row>
    <row r="18456" spans="18:18" x14ac:dyDescent="0.2">
      <c r="R18456" s="94"/>
    </row>
    <row r="18471" spans="18:18" x14ac:dyDescent="0.2">
      <c r="R18471" s="235"/>
    </row>
    <row r="18472" spans="18:18" x14ac:dyDescent="0.2">
      <c r="R18472" s="234"/>
    </row>
    <row r="18473" spans="18:18" x14ac:dyDescent="0.2">
      <c r="R18473" s="236"/>
    </row>
    <row r="18474" spans="18:18" x14ac:dyDescent="0.2">
      <c r="R18474" s="236"/>
    </row>
    <row r="18475" spans="18:18" x14ac:dyDescent="0.2">
      <c r="R18475" s="234"/>
    </row>
    <row r="18476" spans="18:18" x14ac:dyDescent="0.2">
      <c r="R18476" s="236"/>
    </row>
    <row r="18477" spans="18:18" x14ac:dyDescent="0.2">
      <c r="R18477" s="236"/>
    </row>
    <row r="18478" spans="18:18" x14ac:dyDescent="0.2">
      <c r="R18478" s="237"/>
    </row>
    <row r="18479" spans="18:18" x14ac:dyDescent="0.2">
      <c r="R18479" s="237"/>
    </row>
    <row r="18484" spans="18:18" x14ac:dyDescent="0.2">
      <c r="R18484" s="97"/>
    </row>
    <row r="18485" spans="18:18" x14ac:dyDescent="0.2">
      <c r="R18485" s="234"/>
    </row>
    <row r="18486" spans="18:18" x14ac:dyDescent="0.2">
      <c r="R18486" s="262"/>
    </row>
    <row r="18487" spans="18:18" x14ac:dyDescent="0.2">
      <c r="R18487" s="234"/>
    </row>
    <row r="18488" spans="18:18" x14ac:dyDescent="0.2">
      <c r="R18488" s="234"/>
    </row>
    <row r="18489" spans="18:18" x14ac:dyDescent="0.2">
      <c r="R18489" s="94"/>
    </row>
    <row r="18504" spans="18:18" x14ac:dyDescent="0.2">
      <c r="R18504" s="235"/>
    </row>
    <row r="18505" spans="18:18" x14ac:dyDescent="0.2">
      <c r="R18505" s="234"/>
    </row>
    <row r="18506" spans="18:18" x14ac:dyDescent="0.2">
      <c r="R18506" s="236"/>
    </row>
    <row r="18507" spans="18:18" x14ac:dyDescent="0.2">
      <c r="R18507" s="236"/>
    </row>
    <row r="18508" spans="18:18" x14ac:dyDescent="0.2">
      <c r="R18508" s="234"/>
    </row>
    <row r="18509" spans="18:18" x14ac:dyDescent="0.2">
      <c r="R18509" s="236"/>
    </row>
    <row r="18510" spans="18:18" x14ac:dyDescent="0.2">
      <c r="R18510" s="236"/>
    </row>
    <row r="18511" spans="18:18" x14ac:dyDescent="0.2">
      <c r="R18511" s="237"/>
    </row>
    <row r="18512" spans="18:18" x14ac:dyDescent="0.2">
      <c r="R18512" s="237"/>
    </row>
    <row r="18517" spans="18:18" x14ac:dyDescent="0.2">
      <c r="R18517" s="97"/>
    </row>
    <row r="18518" spans="18:18" x14ac:dyDescent="0.2">
      <c r="R18518" s="234"/>
    </row>
    <row r="18519" spans="18:18" x14ac:dyDescent="0.2">
      <c r="R18519" s="262"/>
    </row>
    <row r="18520" spans="18:18" x14ac:dyDescent="0.2">
      <c r="R18520" s="234"/>
    </row>
    <row r="18521" spans="18:18" x14ac:dyDescent="0.2">
      <c r="R18521" s="234"/>
    </row>
    <row r="18522" spans="18:18" x14ac:dyDescent="0.2">
      <c r="R18522" s="94"/>
    </row>
    <row r="18537" spans="18:18" x14ac:dyDescent="0.2">
      <c r="R18537" s="235"/>
    </row>
    <row r="18538" spans="18:18" x14ac:dyDescent="0.2">
      <c r="R18538" s="234"/>
    </row>
    <row r="18539" spans="18:18" x14ac:dyDescent="0.2">
      <c r="R18539" s="236"/>
    </row>
    <row r="18540" spans="18:18" x14ac:dyDescent="0.2">
      <c r="R18540" s="236"/>
    </row>
    <row r="18541" spans="18:18" x14ac:dyDescent="0.2">
      <c r="R18541" s="234"/>
    </row>
    <row r="18542" spans="18:18" x14ac:dyDescent="0.2">
      <c r="R18542" s="236"/>
    </row>
    <row r="18543" spans="18:18" x14ac:dyDescent="0.2">
      <c r="R18543" s="236"/>
    </row>
    <row r="18544" spans="18:18" x14ac:dyDescent="0.2">
      <c r="R18544" s="237"/>
    </row>
    <row r="18545" spans="18:18" x14ac:dyDescent="0.2">
      <c r="R18545" s="237"/>
    </row>
    <row r="18550" spans="18:18" x14ac:dyDescent="0.2">
      <c r="R18550" s="97"/>
    </row>
    <row r="18551" spans="18:18" x14ac:dyDescent="0.2">
      <c r="R18551" s="234"/>
    </row>
    <row r="18552" spans="18:18" x14ac:dyDescent="0.2">
      <c r="R18552" s="262"/>
    </row>
    <row r="18553" spans="18:18" x14ac:dyDescent="0.2">
      <c r="R18553" s="234"/>
    </row>
    <row r="18554" spans="18:18" x14ac:dyDescent="0.2">
      <c r="R18554" s="234"/>
    </row>
    <row r="18555" spans="18:18" x14ac:dyDescent="0.2">
      <c r="R18555" s="94"/>
    </row>
    <row r="18570" spans="18:18" x14ac:dyDescent="0.2">
      <c r="R18570" s="235"/>
    </row>
    <row r="18571" spans="18:18" x14ac:dyDescent="0.2">
      <c r="R18571" s="234"/>
    </row>
    <row r="18572" spans="18:18" x14ac:dyDescent="0.2">
      <c r="R18572" s="236"/>
    </row>
    <row r="18573" spans="18:18" x14ac:dyDescent="0.2">
      <c r="R18573" s="236"/>
    </row>
    <row r="18574" spans="18:18" x14ac:dyDescent="0.2">
      <c r="R18574" s="234"/>
    </row>
    <row r="18575" spans="18:18" x14ac:dyDescent="0.2">
      <c r="R18575" s="236"/>
    </row>
    <row r="18576" spans="18:18" x14ac:dyDescent="0.2">
      <c r="R18576" s="236"/>
    </row>
    <row r="18577" spans="18:18" x14ac:dyDescent="0.2">
      <c r="R18577" s="237"/>
    </row>
    <row r="18578" spans="18:18" x14ac:dyDescent="0.2">
      <c r="R18578" s="237"/>
    </row>
    <row r="18583" spans="18:18" x14ac:dyDescent="0.2">
      <c r="R18583" s="97"/>
    </row>
    <row r="18584" spans="18:18" x14ac:dyDescent="0.2">
      <c r="R18584" s="234"/>
    </row>
    <row r="18585" spans="18:18" x14ac:dyDescent="0.2">
      <c r="R18585" s="262"/>
    </row>
    <row r="18586" spans="18:18" x14ac:dyDescent="0.2">
      <c r="R18586" s="234"/>
    </row>
    <row r="18587" spans="18:18" x14ac:dyDescent="0.2">
      <c r="R18587" s="234"/>
    </row>
    <row r="18588" spans="18:18" x14ac:dyDescent="0.2">
      <c r="R18588" s="94"/>
    </row>
    <row r="18603" spans="18:18" x14ac:dyDescent="0.2">
      <c r="R18603" s="235"/>
    </row>
    <row r="18604" spans="18:18" x14ac:dyDescent="0.2">
      <c r="R18604" s="234"/>
    </row>
    <row r="18605" spans="18:18" x14ac:dyDescent="0.2">
      <c r="R18605" s="236"/>
    </row>
    <row r="18606" spans="18:18" x14ac:dyDescent="0.2">
      <c r="R18606" s="236"/>
    </row>
    <row r="18607" spans="18:18" x14ac:dyDescent="0.2">
      <c r="R18607" s="234"/>
    </row>
    <row r="18608" spans="18:18" x14ac:dyDescent="0.2">
      <c r="R18608" s="236"/>
    </row>
    <row r="18609" spans="18:18" x14ac:dyDescent="0.2">
      <c r="R18609" s="236"/>
    </row>
    <row r="18610" spans="18:18" x14ac:dyDescent="0.2">
      <c r="R18610" s="237"/>
    </row>
    <row r="18611" spans="18:18" x14ac:dyDescent="0.2">
      <c r="R18611" s="237"/>
    </row>
    <row r="18616" spans="18:18" x14ac:dyDescent="0.2">
      <c r="R18616" s="97"/>
    </row>
    <row r="18617" spans="18:18" x14ac:dyDescent="0.2">
      <c r="R18617" s="234"/>
    </row>
    <row r="18618" spans="18:18" x14ac:dyDescent="0.2">
      <c r="R18618" s="262"/>
    </row>
    <row r="18619" spans="18:18" x14ac:dyDescent="0.2">
      <c r="R18619" s="234"/>
    </row>
    <row r="18620" spans="18:18" x14ac:dyDescent="0.2">
      <c r="R18620" s="234"/>
    </row>
    <row r="18621" spans="18:18" x14ac:dyDescent="0.2">
      <c r="R18621" s="94"/>
    </row>
    <row r="18636" spans="18:18" x14ac:dyDescent="0.2">
      <c r="R18636" s="235"/>
    </row>
    <row r="18637" spans="18:18" x14ac:dyDescent="0.2">
      <c r="R18637" s="234"/>
    </row>
    <row r="18638" spans="18:18" x14ac:dyDescent="0.2">
      <c r="R18638" s="236"/>
    </row>
    <row r="18639" spans="18:18" x14ac:dyDescent="0.2">
      <c r="R18639" s="236"/>
    </row>
    <row r="18640" spans="18:18" x14ac:dyDescent="0.2">
      <c r="R18640" s="234"/>
    </row>
    <row r="18641" spans="18:18" x14ac:dyDescent="0.2">
      <c r="R18641" s="236"/>
    </row>
    <row r="18642" spans="18:18" x14ac:dyDescent="0.2">
      <c r="R18642" s="236"/>
    </row>
    <row r="18643" spans="18:18" x14ac:dyDescent="0.2">
      <c r="R18643" s="237"/>
    </row>
    <row r="18644" spans="18:18" x14ac:dyDescent="0.2">
      <c r="R18644" s="237"/>
    </row>
    <row r="18649" spans="18:18" x14ac:dyDescent="0.2">
      <c r="R18649" s="97"/>
    </row>
    <row r="18650" spans="18:18" x14ac:dyDescent="0.2">
      <c r="R18650" s="234"/>
    </row>
    <row r="18651" spans="18:18" x14ac:dyDescent="0.2">
      <c r="R18651" s="262"/>
    </row>
    <row r="18652" spans="18:18" x14ac:dyDescent="0.2">
      <c r="R18652" s="234"/>
    </row>
    <row r="18653" spans="18:18" x14ac:dyDescent="0.2">
      <c r="R18653" s="234"/>
    </row>
    <row r="18654" spans="18:18" x14ac:dyDescent="0.2">
      <c r="R18654" s="94"/>
    </row>
    <row r="18669" spans="18:18" x14ac:dyDescent="0.2">
      <c r="R18669" s="235"/>
    </row>
    <row r="18670" spans="18:18" x14ac:dyDescent="0.2">
      <c r="R18670" s="234"/>
    </row>
    <row r="18671" spans="18:18" x14ac:dyDescent="0.2">
      <c r="R18671" s="236"/>
    </row>
    <row r="18672" spans="18:18" x14ac:dyDescent="0.2">
      <c r="R18672" s="236"/>
    </row>
    <row r="18673" spans="18:18" x14ac:dyDescent="0.2">
      <c r="R18673" s="234"/>
    </row>
    <row r="18674" spans="18:18" x14ac:dyDescent="0.2">
      <c r="R18674" s="236"/>
    </row>
    <row r="18675" spans="18:18" x14ac:dyDescent="0.2">
      <c r="R18675" s="236"/>
    </row>
    <row r="18676" spans="18:18" x14ac:dyDescent="0.2">
      <c r="R18676" s="237"/>
    </row>
    <row r="18677" spans="18:18" x14ac:dyDescent="0.2">
      <c r="R18677" s="237"/>
    </row>
    <row r="18682" spans="18:18" x14ac:dyDescent="0.2">
      <c r="R18682" s="97"/>
    </row>
    <row r="18683" spans="18:18" x14ac:dyDescent="0.2">
      <c r="R18683" s="234"/>
    </row>
    <row r="18684" spans="18:18" x14ac:dyDescent="0.2">
      <c r="R18684" s="262"/>
    </row>
    <row r="18685" spans="18:18" x14ac:dyDescent="0.2">
      <c r="R18685" s="234"/>
    </row>
    <row r="18686" spans="18:18" x14ac:dyDescent="0.2">
      <c r="R18686" s="234"/>
    </row>
    <row r="18687" spans="18:18" x14ac:dyDescent="0.2">
      <c r="R18687" s="94"/>
    </row>
    <row r="18702" spans="18:18" x14ac:dyDescent="0.2">
      <c r="R18702" s="235"/>
    </row>
    <row r="18703" spans="18:18" x14ac:dyDescent="0.2">
      <c r="R18703" s="234"/>
    </row>
    <row r="18704" spans="18:18" x14ac:dyDescent="0.2">
      <c r="R18704" s="236"/>
    </row>
    <row r="18705" spans="18:18" x14ac:dyDescent="0.2">
      <c r="R18705" s="236"/>
    </row>
    <row r="18706" spans="18:18" x14ac:dyDescent="0.2">
      <c r="R18706" s="234"/>
    </row>
    <row r="18707" spans="18:18" x14ac:dyDescent="0.2">
      <c r="R18707" s="236"/>
    </row>
    <row r="18708" spans="18:18" x14ac:dyDescent="0.2">
      <c r="R18708" s="236"/>
    </row>
    <row r="18709" spans="18:18" x14ac:dyDescent="0.2">
      <c r="R18709" s="237"/>
    </row>
    <row r="18710" spans="18:18" x14ac:dyDescent="0.2">
      <c r="R18710" s="237"/>
    </row>
    <row r="18715" spans="18:18" x14ac:dyDescent="0.2">
      <c r="R18715" s="97"/>
    </row>
    <row r="18716" spans="18:18" x14ac:dyDescent="0.2">
      <c r="R18716" s="234"/>
    </row>
    <row r="18717" spans="18:18" x14ac:dyDescent="0.2">
      <c r="R18717" s="262"/>
    </row>
    <row r="18718" spans="18:18" x14ac:dyDescent="0.2">
      <c r="R18718" s="234"/>
    </row>
    <row r="18719" spans="18:18" x14ac:dyDescent="0.2">
      <c r="R18719" s="234"/>
    </row>
    <row r="18720" spans="18:18" x14ac:dyDescent="0.2">
      <c r="R18720" s="94"/>
    </row>
    <row r="18735" spans="18:18" x14ac:dyDescent="0.2">
      <c r="R18735" s="235"/>
    </row>
    <row r="18736" spans="18:18" x14ac:dyDescent="0.2">
      <c r="R18736" s="234"/>
    </row>
    <row r="18737" spans="18:18" x14ac:dyDescent="0.2">
      <c r="R18737" s="236"/>
    </row>
    <row r="18738" spans="18:18" x14ac:dyDescent="0.2">
      <c r="R18738" s="236"/>
    </row>
    <row r="18739" spans="18:18" x14ac:dyDescent="0.2">
      <c r="R18739" s="234"/>
    </row>
    <row r="18740" spans="18:18" x14ac:dyDescent="0.2">
      <c r="R18740" s="236"/>
    </row>
    <row r="18741" spans="18:18" x14ac:dyDescent="0.2">
      <c r="R18741" s="236"/>
    </row>
    <row r="18742" spans="18:18" x14ac:dyDescent="0.2">
      <c r="R18742" s="237"/>
    </row>
    <row r="18743" spans="18:18" x14ac:dyDescent="0.2">
      <c r="R18743" s="237"/>
    </row>
    <row r="18748" spans="18:18" x14ac:dyDescent="0.2">
      <c r="R18748" s="97"/>
    </row>
    <row r="18749" spans="18:18" x14ac:dyDescent="0.2">
      <c r="R18749" s="234"/>
    </row>
    <row r="18750" spans="18:18" x14ac:dyDescent="0.2">
      <c r="R18750" s="262"/>
    </row>
    <row r="18751" spans="18:18" x14ac:dyDescent="0.2">
      <c r="R18751" s="234"/>
    </row>
    <row r="18752" spans="18:18" x14ac:dyDescent="0.2">
      <c r="R18752" s="234"/>
    </row>
    <row r="18753" spans="18:18" x14ac:dyDescent="0.2">
      <c r="R18753" s="94"/>
    </row>
    <row r="18768" spans="18:18" x14ac:dyDescent="0.2">
      <c r="R18768" s="235"/>
    </row>
    <row r="18769" spans="18:18" x14ac:dyDescent="0.2">
      <c r="R18769" s="234"/>
    </row>
    <row r="18770" spans="18:18" x14ac:dyDescent="0.2">
      <c r="R18770" s="236"/>
    </row>
    <row r="18771" spans="18:18" x14ac:dyDescent="0.2">
      <c r="R18771" s="236"/>
    </row>
    <row r="18772" spans="18:18" x14ac:dyDescent="0.2">
      <c r="R18772" s="234"/>
    </row>
    <row r="18773" spans="18:18" x14ac:dyDescent="0.2">
      <c r="R18773" s="236"/>
    </row>
    <row r="18774" spans="18:18" x14ac:dyDescent="0.2">
      <c r="R18774" s="236"/>
    </row>
    <row r="18775" spans="18:18" x14ac:dyDescent="0.2">
      <c r="R18775" s="237"/>
    </row>
    <row r="18776" spans="18:18" x14ac:dyDescent="0.2">
      <c r="R18776" s="237"/>
    </row>
    <row r="18781" spans="18:18" x14ac:dyDescent="0.2">
      <c r="R18781" s="97"/>
    </row>
    <row r="18782" spans="18:18" x14ac:dyDescent="0.2">
      <c r="R18782" s="234"/>
    </row>
    <row r="18783" spans="18:18" x14ac:dyDescent="0.2">
      <c r="R18783" s="262"/>
    </row>
    <row r="18784" spans="18:18" x14ac:dyDescent="0.2">
      <c r="R18784" s="234"/>
    </row>
    <row r="18785" spans="18:18" x14ac:dyDescent="0.2">
      <c r="R18785" s="234"/>
    </row>
    <row r="18786" spans="18:18" x14ac:dyDescent="0.2">
      <c r="R18786" s="94"/>
    </row>
    <row r="18801" spans="18:18" x14ac:dyDescent="0.2">
      <c r="R18801" s="235"/>
    </row>
    <row r="18802" spans="18:18" x14ac:dyDescent="0.2">
      <c r="R18802" s="234"/>
    </row>
    <row r="18803" spans="18:18" x14ac:dyDescent="0.2">
      <c r="R18803" s="236"/>
    </row>
    <row r="18804" spans="18:18" x14ac:dyDescent="0.2">
      <c r="R18804" s="236"/>
    </row>
    <row r="18805" spans="18:18" x14ac:dyDescent="0.2">
      <c r="R18805" s="234"/>
    </row>
    <row r="18806" spans="18:18" x14ac:dyDescent="0.2">
      <c r="R18806" s="236"/>
    </row>
    <row r="18807" spans="18:18" x14ac:dyDescent="0.2">
      <c r="R18807" s="236"/>
    </row>
    <row r="18808" spans="18:18" x14ac:dyDescent="0.2">
      <c r="R18808" s="237"/>
    </row>
    <row r="18809" spans="18:18" x14ac:dyDescent="0.2">
      <c r="R18809" s="237"/>
    </row>
    <row r="18814" spans="18:18" x14ac:dyDescent="0.2">
      <c r="R18814" s="97"/>
    </row>
    <row r="18815" spans="18:18" x14ac:dyDescent="0.2">
      <c r="R18815" s="234"/>
    </row>
    <row r="18816" spans="18:18" x14ac:dyDescent="0.2">
      <c r="R18816" s="262"/>
    </row>
    <row r="18817" spans="18:18" x14ac:dyDescent="0.2">
      <c r="R18817" s="234"/>
    </row>
    <row r="18818" spans="18:18" x14ac:dyDescent="0.2">
      <c r="R18818" s="234"/>
    </row>
    <row r="18819" spans="18:18" x14ac:dyDescent="0.2">
      <c r="R18819" s="94"/>
    </row>
    <row r="18834" spans="18:18" x14ac:dyDescent="0.2">
      <c r="R18834" s="235"/>
    </row>
    <row r="18835" spans="18:18" x14ac:dyDescent="0.2">
      <c r="R18835" s="234"/>
    </row>
    <row r="18836" spans="18:18" x14ac:dyDescent="0.2">
      <c r="R18836" s="236"/>
    </row>
    <row r="18837" spans="18:18" x14ac:dyDescent="0.2">
      <c r="R18837" s="236"/>
    </row>
    <row r="18838" spans="18:18" x14ac:dyDescent="0.2">
      <c r="R18838" s="234"/>
    </row>
    <row r="18839" spans="18:18" x14ac:dyDescent="0.2">
      <c r="R18839" s="236"/>
    </row>
    <row r="18840" spans="18:18" x14ac:dyDescent="0.2">
      <c r="R18840" s="236"/>
    </row>
    <row r="18841" spans="18:18" x14ac:dyDescent="0.2">
      <c r="R18841" s="237"/>
    </row>
    <row r="18842" spans="18:18" x14ac:dyDescent="0.2">
      <c r="R18842" s="237"/>
    </row>
    <row r="18847" spans="18:18" x14ac:dyDescent="0.2">
      <c r="R18847" s="97"/>
    </row>
    <row r="18848" spans="18:18" x14ac:dyDescent="0.2">
      <c r="R18848" s="234"/>
    </row>
    <row r="18849" spans="18:18" x14ac:dyDescent="0.2">
      <c r="R18849" s="262"/>
    </row>
    <row r="18850" spans="18:18" x14ac:dyDescent="0.2">
      <c r="R18850" s="234"/>
    </row>
    <row r="18851" spans="18:18" x14ac:dyDescent="0.2">
      <c r="R18851" s="234"/>
    </row>
    <row r="18852" spans="18:18" x14ac:dyDescent="0.2">
      <c r="R18852" s="94"/>
    </row>
    <row r="18867" spans="18:18" x14ac:dyDescent="0.2">
      <c r="R18867" s="235"/>
    </row>
    <row r="18868" spans="18:18" x14ac:dyDescent="0.2">
      <c r="R18868" s="234"/>
    </row>
    <row r="18869" spans="18:18" x14ac:dyDescent="0.2">
      <c r="R18869" s="236"/>
    </row>
    <row r="18870" spans="18:18" x14ac:dyDescent="0.2">
      <c r="R18870" s="236"/>
    </row>
    <row r="18871" spans="18:18" x14ac:dyDescent="0.2">
      <c r="R18871" s="234"/>
    </row>
    <row r="18872" spans="18:18" x14ac:dyDescent="0.2">
      <c r="R18872" s="236"/>
    </row>
    <row r="18873" spans="18:18" x14ac:dyDescent="0.2">
      <c r="R18873" s="236"/>
    </row>
    <row r="18874" spans="18:18" x14ac:dyDescent="0.2">
      <c r="R18874" s="237"/>
    </row>
    <row r="18875" spans="18:18" x14ac:dyDescent="0.2">
      <c r="R18875" s="237"/>
    </row>
    <row r="18880" spans="18:18" x14ac:dyDescent="0.2">
      <c r="R18880" s="97"/>
    </row>
    <row r="18881" spans="18:18" x14ac:dyDescent="0.2">
      <c r="R18881" s="234"/>
    </row>
    <row r="18882" spans="18:18" x14ac:dyDescent="0.2">
      <c r="R18882" s="262"/>
    </row>
    <row r="18883" spans="18:18" x14ac:dyDescent="0.2">
      <c r="R18883" s="234"/>
    </row>
    <row r="18884" spans="18:18" x14ac:dyDescent="0.2">
      <c r="R18884" s="234"/>
    </row>
    <row r="18885" spans="18:18" x14ac:dyDescent="0.2">
      <c r="R18885" s="94"/>
    </row>
    <row r="18900" spans="18:18" x14ac:dyDescent="0.2">
      <c r="R18900" s="235"/>
    </row>
    <row r="18901" spans="18:18" x14ac:dyDescent="0.2">
      <c r="R18901" s="234"/>
    </row>
    <row r="18902" spans="18:18" x14ac:dyDescent="0.2">
      <c r="R18902" s="236"/>
    </row>
    <row r="18903" spans="18:18" x14ac:dyDescent="0.2">
      <c r="R18903" s="236"/>
    </row>
    <row r="18904" spans="18:18" x14ac:dyDescent="0.2">
      <c r="R18904" s="234"/>
    </row>
    <row r="18905" spans="18:18" x14ac:dyDescent="0.2">
      <c r="R18905" s="236"/>
    </row>
    <row r="18906" spans="18:18" x14ac:dyDescent="0.2">
      <c r="R18906" s="236"/>
    </row>
    <row r="18907" spans="18:18" x14ac:dyDescent="0.2">
      <c r="R18907" s="237"/>
    </row>
    <row r="18908" spans="18:18" x14ac:dyDescent="0.2">
      <c r="R18908" s="237"/>
    </row>
    <row r="18913" spans="18:18" x14ac:dyDescent="0.2">
      <c r="R18913" s="97"/>
    </row>
    <row r="18914" spans="18:18" x14ac:dyDescent="0.2">
      <c r="R18914" s="234"/>
    </row>
    <row r="18915" spans="18:18" x14ac:dyDescent="0.2">
      <c r="R18915" s="262"/>
    </row>
    <row r="18916" spans="18:18" x14ac:dyDescent="0.2">
      <c r="R18916" s="234"/>
    </row>
    <row r="18917" spans="18:18" x14ac:dyDescent="0.2">
      <c r="R18917" s="234"/>
    </row>
    <row r="18918" spans="18:18" x14ac:dyDescent="0.2">
      <c r="R18918" s="94"/>
    </row>
    <row r="18933" spans="18:18" x14ac:dyDescent="0.2">
      <c r="R18933" s="235"/>
    </row>
    <row r="18934" spans="18:18" x14ac:dyDescent="0.2">
      <c r="R18934" s="234"/>
    </row>
    <row r="18935" spans="18:18" x14ac:dyDescent="0.2">
      <c r="R18935" s="236"/>
    </row>
    <row r="18936" spans="18:18" x14ac:dyDescent="0.2">
      <c r="R18936" s="236"/>
    </row>
    <row r="18937" spans="18:18" x14ac:dyDescent="0.2">
      <c r="R18937" s="234"/>
    </row>
    <row r="18938" spans="18:18" x14ac:dyDescent="0.2">
      <c r="R18938" s="236"/>
    </row>
    <row r="18939" spans="18:18" x14ac:dyDescent="0.2">
      <c r="R18939" s="236"/>
    </row>
    <row r="18940" spans="18:18" x14ac:dyDescent="0.2">
      <c r="R18940" s="237"/>
    </row>
    <row r="18941" spans="18:18" x14ac:dyDescent="0.2">
      <c r="R18941" s="237"/>
    </row>
    <row r="18946" spans="18:18" x14ac:dyDescent="0.2">
      <c r="R18946" s="97"/>
    </row>
    <row r="18947" spans="18:18" x14ac:dyDescent="0.2">
      <c r="R18947" s="234"/>
    </row>
    <row r="18948" spans="18:18" x14ac:dyDescent="0.2">
      <c r="R18948" s="262"/>
    </row>
    <row r="18949" spans="18:18" x14ac:dyDescent="0.2">
      <c r="R18949" s="234"/>
    </row>
    <row r="18950" spans="18:18" x14ac:dyDescent="0.2">
      <c r="R18950" s="234"/>
    </row>
    <row r="18951" spans="18:18" x14ac:dyDescent="0.2">
      <c r="R18951" s="94"/>
    </row>
    <row r="18966" spans="18:18" x14ac:dyDescent="0.2">
      <c r="R18966" s="235"/>
    </row>
    <row r="18967" spans="18:18" x14ac:dyDescent="0.2">
      <c r="R18967" s="234"/>
    </row>
    <row r="18968" spans="18:18" x14ac:dyDescent="0.2">
      <c r="R18968" s="236"/>
    </row>
    <row r="18969" spans="18:18" x14ac:dyDescent="0.2">
      <c r="R18969" s="236"/>
    </row>
    <row r="18970" spans="18:18" x14ac:dyDescent="0.2">
      <c r="R18970" s="234"/>
    </row>
    <row r="18971" spans="18:18" x14ac:dyDescent="0.2">
      <c r="R18971" s="236"/>
    </row>
    <row r="18972" spans="18:18" x14ac:dyDescent="0.2">
      <c r="R18972" s="236"/>
    </row>
    <row r="18973" spans="18:18" x14ac:dyDescent="0.2">
      <c r="R18973" s="237"/>
    </row>
    <row r="18974" spans="18:18" x14ac:dyDescent="0.2">
      <c r="R18974" s="237"/>
    </row>
    <row r="18979" spans="18:18" x14ac:dyDescent="0.2">
      <c r="R18979" s="97"/>
    </row>
    <row r="18980" spans="18:18" x14ac:dyDescent="0.2">
      <c r="R18980" s="234"/>
    </row>
    <row r="18981" spans="18:18" x14ac:dyDescent="0.2">
      <c r="R18981" s="262"/>
    </row>
    <row r="18982" spans="18:18" x14ac:dyDescent="0.2">
      <c r="R18982" s="234"/>
    </row>
    <row r="18983" spans="18:18" x14ac:dyDescent="0.2">
      <c r="R18983" s="234"/>
    </row>
    <row r="18984" spans="18:18" x14ac:dyDescent="0.2">
      <c r="R18984" s="94"/>
    </row>
    <row r="18999" spans="18:18" x14ac:dyDescent="0.2">
      <c r="R18999" s="235"/>
    </row>
    <row r="19000" spans="18:18" x14ac:dyDescent="0.2">
      <c r="R19000" s="234"/>
    </row>
    <row r="19001" spans="18:18" x14ac:dyDescent="0.2">
      <c r="R19001" s="236"/>
    </row>
    <row r="19002" spans="18:18" x14ac:dyDescent="0.2">
      <c r="R19002" s="236"/>
    </row>
    <row r="19003" spans="18:18" x14ac:dyDescent="0.2">
      <c r="R19003" s="234"/>
    </row>
    <row r="19004" spans="18:18" x14ac:dyDescent="0.2">
      <c r="R19004" s="236"/>
    </row>
    <row r="19005" spans="18:18" x14ac:dyDescent="0.2">
      <c r="R19005" s="236"/>
    </row>
    <row r="19006" spans="18:18" x14ac:dyDescent="0.2">
      <c r="R19006" s="237"/>
    </row>
    <row r="19007" spans="18:18" x14ac:dyDescent="0.2">
      <c r="R19007" s="237"/>
    </row>
    <row r="19012" spans="18:18" x14ac:dyDescent="0.2">
      <c r="R19012" s="97"/>
    </row>
    <row r="19013" spans="18:18" x14ac:dyDescent="0.2">
      <c r="R19013" s="234"/>
    </row>
    <row r="19014" spans="18:18" x14ac:dyDescent="0.2">
      <c r="R19014" s="262"/>
    </row>
    <row r="19015" spans="18:18" x14ac:dyDescent="0.2">
      <c r="R19015" s="234"/>
    </row>
    <row r="19016" spans="18:18" x14ac:dyDescent="0.2">
      <c r="R19016" s="234"/>
    </row>
    <row r="19017" spans="18:18" x14ac:dyDescent="0.2">
      <c r="R19017" s="94"/>
    </row>
    <row r="19032" spans="18:18" x14ac:dyDescent="0.2">
      <c r="R19032" s="235"/>
    </row>
    <row r="19033" spans="18:18" x14ac:dyDescent="0.2">
      <c r="R19033" s="234"/>
    </row>
    <row r="19034" spans="18:18" x14ac:dyDescent="0.2">
      <c r="R19034" s="236"/>
    </row>
    <row r="19035" spans="18:18" x14ac:dyDescent="0.2">
      <c r="R19035" s="236"/>
    </row>
    <row r="19036" spans="18:18" x14ac:dyDescent="0.2">
      <c r="R19036" s="234"/>
    </row>
    <row r="19037" spans="18:18" x14ac:dyDescent="0.2">
      <c r="R19037" s="236"/>
    </row>
    <row r="19038" spans="18:18" x14ac:dyDescent="0.2">
      <c r="R19038" s="236"/>
    </row>
    <row r="19039" spans="18:18" x14ac:dyDescent="0.2">
      <c r="R19039" s="237"/>
    </row>
    <row r="19040" spans="18:18" x14ac:dyDescent="0.2">
      <c r="R19040" s="237"/>
    </row>
    <row r="19045" spans="18:18" x14ac:dyDescent="0.2">
      <c r="R19045" s="97"/>
    </row>
    <row r="19046" spans="18:18" x14ac:dyDescent="0.2">
      <c r="R19046" s="234"/>
    </row>
    <row r="19047" spans="18:18" x14ac:dyDescent="0.2">
      <c r="R19047" s="262"/>
    </row>
    <row r="19048" spans="18:18" x14ac:dyDescent="0.2">
      <c r="R19048" s="234"/>
    </row>
    <row r="19049" spans="18:18" x14ac:dyDescent="0.2">
      <c r="R19049" s="234"/>
    </row>
    <row r="19050" spans="18:18" x14ac:dyDescent="0.2">
      <c r="R19050" s="94"/>
    </row>
    <row r="19065" spans="18:18" x14ac:dyDescent="0.2">
      <c r="R19065" s="235"/>
    </row>
    <row r="19066" spans="18:18" x14ac:dyDescent="0.2">
      <c r="R19066" s="234"/>
    </row>
    <row r="19067" spans="18:18" x14ac:dyDescent="0.2">
      <c r="R19067" s="236"/>
    </row>
    <row r="19068" spans="18:18" x14ac:dyDescent="0.2">
      <c r="R19068" s="236"/>
    </row>
    <row r="19069" spans="18:18" x14ac:dyDescent="0.2">
      <c r="R19069" s="234"/>
    </row>
    <row r="19070" spans="18:18" x14ac:dyDescent="0.2">
      <c r="R19070" s="236"/>
    </row>
    <row r="19071" spans="18:18" x14ac:dyDescent="0.2">
      <c r="R19071" s="236"/>
    </row>
    <row r="19072" spans="18:18" x14ac:dyDescent="0.2">
      <c r="R19072" s="237"/>
    </row>
    <row r="19073" spans="18:18" x14ac:dyDescent="0.2">
      <c r="R19073" s="237"/>
    </row>
    <row r="19078" spans="18:18" x14ac:dyDescent="0.2">
      <c r="R19078" s="97"/>
    </row>
    <row r="19079" spans="18:18" x14ac:dyDescent="0.2">
      <c r="R19079" s="234"/>
    </row>
    <row r="19080" spans="18:18" x14ac:dyDescent="0.2">
      <c r="R19080" s="262"/>
    </row>
    <row r="19081" spans="18:18" x14ac:dyDescent="0.2">
      <c r="R19081" s="234"/>
    </row>
    <row r="19082" spans="18:18" x14ac:dyDescent="0.2">
      <c r="R19082" s="234"/>
    </row>
    <row r="19083" spans="18:18" x14ac:dyDescent="0.2">
      <c r="R19083" s="94"/>
    </row>
    <row r="19098" spans="18:18" x14ac:dyDescent="0.2">
      <c r="R19098" s="235"/>
    </row>
    <row r="19099" spans="18:18" x14ac:dyDescent="0.2">
      <c r="R19099" s="234"/>
    </row>
    <row r="19100" spans="18:18" x14ac:dyDescent="0.2">
      <c r="R19100" s="236"/>
    </row>
    <row r="19101" spans="18:18" x14ac:dyDescent="0.2">
      <c r="R19101" s="236"/>
    </row>
    <row r="19102" spans="18:18" x14ac:dyDescent="0.2">
      <c r="R19102" s="234"/>
    </row>
    <row r="19103" spans="18:18" x14ac:dyDescent="0.2">
      <c r="R19103" s="236"/>
    </row>
    <row r="19104" spans="18:18" x14ac:dyDescent="0.2">
      <c r="R19104" s="236"/>
    </row>
    <row r="19105" spans="18:18" x14ac:dyDescent="0.2">
      <c r="R19105" s="237"/>
    </row>
    <row r="19106" spans="18:18" x14ac:dyDescent="0.2">
      <c r="R19106" s="237"/>
    </row>
    <row r="19111" spans="18:18" x14ac:dyDescent="0.2">
      <c r="R19111" s="97"/>
    </row>
    <row r="19112" spans="18:18" x14ac:dyDescent="0.2">
      <c r="R19112" s="234"/>
    </row>
    <row r="19113" spans="18:18" x14ac:dyDescent="0.2">
      <c r="R19113" s="262"/>
    </row>
    <row r="19114" spans="18:18" x14ac:dyDescent="0.2">
      <c r="R19114" s="234"/>
    </row>
    <row r="19115" spans="18:18" x14ac:dyDescent="0.2">
      <c r="R19115" s="234"/>
    </row>
    <row r="19116" spans="18:18" x14ac:dyDescent="0.2">
      <c r="R19116" s="94"/>
    </row>
    <row r="19131" spans="18:18" x14ac:dyDescent="0.2">
      <c r="R19131" s="235"/>
    </row>
    <row r="19132" spans="18:18" x14ac:dyDescent="0.2">
      <c r="R19132" s="234"/>
    </row>
    <row r="19133" spans="18:18" x14ac:dyDescent="0.2">
      <c r="R19133" s="236"/>
    </row>
    <row r="19134" spans="18:18" x14ac:dyDescent="0.2">
      <c r="R19134" s="236"/>
    </row>
    <row r="19135" spans="18:18" x14ac:dyDescent="0.2">
      <c r="R19135" s="234"/>
    </row>
    <row r="19136" spans="18:18" x14ac:dyDescent="0.2">
      <c r="R19136" s="236"/>
    </row>
    <row r="19137" spans="18:18" x14ac:dyDescent="0.2">
      <c r="R19137" s="236"/>
    </row>
    <row r="19138" spans="18:18" x14ac:dyDescent="0.2">
      <c r="R19138" s="237"/>
    </row>
    <row r="19139" spans="18:18" x14ac:dyDescent="0.2">
      <c r="R19139" s="237"/>
    </row>
    <row r="19144" spans="18:18" x14ac:dyDescent="0.2">
      <c r="R19144" s="97"/>
    </row>
    <row r="19145" spans="18:18" x14ac:dyDescent="0.2">
      <c r="R19145" s="234"/>
    </row>
    <row r="19146" spans="18:18" x14ac:dyDescent="0.2">
      <c r="R19146" s="262"/>
    </row>
    <row r="19147" spans="18:18" x14ac:dyDescent="0.2">
      <c r="R19147" s="234"/>
    </row>
    <row r="19148" spans="18:18" x14ac:dyDescent="0.2">
      <c r="R19148" s="234"/>
    </row>
    <row r="19149" spans="18:18" x14ac:dyDescent="0.2">
      <c r="R19149" s="94"/>
    </row>
    <row r="19164" spans="18:18" x14ac:dyDescent="0.2">
      <c r="R19164" s="235"/>
    </row>
    <row r="19165" spans="18:18" x14ac:dyDescent="0.2">
      <c r="R19165" s="234"/>
    </row>
    <row r="19166" spans="18:18" x14ac:dyDescent="0.2">
      <c r="R19166" s="236"/>
    </row>
    <row r="19167" spans="18:18" x14ac:dyDescent="0.2">
      <c r="R19167" s="236"/>
    </row>
    <row r="19168" spans="18:18" x14ac:dyDescent="0.2">
      <c r="R19168" s="234"/>
    </row>
    <row r="19169" spans="18:18" x14ac:dyDescent="0.2">
      <c r="R19169" s="236"/>
    </row>
    <row r="19170" spans="18:18" x14ac:dyDescent="0.2">
      <c r="R19170" s="236"/>
    </row>
    <row r="19171" spans="18:18" x14ac:dyDescent="0.2">
      <c r="R19171" s="237"/>
    </row>
    <row r="19172" spans="18:18" x14ac:dyDescent="0.2">
      <c r="R19172" s="237"/>
    </row>
    <row r="19177" spans="18:18" x14ac:dyDescent="0.2">
      <c r="R19177" s="97"/>
    </row>
    <row r="19178" spans="18:18" x14ac:dyDescent="0.2">
      <c r="R19178" s="234"/>
    </row>
    <row r="19179" spans="18:18" x14ac:dyDescent="0.2">
      <c r="R19179" s="262"/>
    </row>
    <row r="19180" spans="18:18" x14ac:dyDescent="0.2">
      <c r="R19180" s="234"/>
    </row>
    <row r="19181" spans="18:18" x14ac:dyDescent="0.2">
      <c r="R19181" s="234"/>
    </row>
    <row r="19182" spans="18:18" x14ac:dyDescent="0.2">
      <c r="R19182" s="94"/>
    </row>
    <row r="19197" spans="18:18" x14ac:dyDescent="0.2">
      <c r="R19197" s="235"/>
    </row>
    <row r="19198" spans="18:18" x14ac:dyDescent="0.2">
      <c r="R19198" s="234"/>
    </row>
    <row r="19199" spans="18:18" x14ac:dyDescent="0.2">
      <c r="R19199" s="236"/>
    </row>
    <row r="19200" spans="18:18" x14ac:dyDescent="0.2">
      <c r="R19200" s="236"/>
    </row>
    <row r="19201" spans="18:18" x14ac:dyDescent="0.2">
      <c r="R19201" s="234"/>
    </row>
    <row r="19202" spans="18:18" x14ac:dyDescent="0.2">
      <c r="R19202" s="236"/>
    </row>
    <row r="19203" spans="18:18" x14ac:dyDescent="0.2">
      <c r="R19203" s="236"/>
    </row>
    <row r="19204" spans="18:18" x14ac:dyDescent="0.2">
      <c r="R19204" s="237"/>
    </row>
    <row r="19205" spans="18:18" x14ac:dyDescent="0.2">
      <c r="R19205" s="237"/>
    </row>
    <row r="19210" spans="18:18" x14ac:dyDescent="0.2">
      <c r="R19210" s="97"/>
    </row>
    <row r="19211" spans="18:18" x14ac:dyDescent="0.2">
      <c r="R19211" s="234"/>
    </row>
    <row r="19212" spans="18:18" x14ac:dyDescent="0.2">
      <c r="R19212" s="262"/>
    </row>
    <row r="19213" spans="18:18" x14ac:dyDescent="0.2">
      <c r="R19213" s="234"/>
    </row>
    <row r="19214" spans="18:18" x14ac:dyDescent="0.2">
      <c r="R19214" s="234"/>
    </row>
    <row r="19215" spans="18:18" x14ac:dyDescent="0.2">
      <c r="R19215" s="94"/>
    </row>
    <row r="19230" spans="18:18" x14ac:dyDescent="0.2">
      <c r="R19230" s="235"/>
    </row>
    <row r="19231" spans="18:18" x14ac:dyDescent="0.2">
      <c r="R19231" s="234"/>
    </row>
    <row r="19232" spans="18:18" x14ac:dyDescent="0.2">
      <c r="R19232" s="236"/>
    </row>
    <row r="19233" spans="18:18" x14ac:dyDescent="0.2">
      <c r="R19233" s="236"/>
    </row>
    <row r="19234" spans="18:18" x14ac:dyDescent="0.2">
      <c r="R19234" s="234"/>
    </row>
    <row r="19235" spans="18:18" x14ac:dyDescent="0.2">
      <c r="R19235" s="236"/>
    </row>
    <row r="19236" spans="18:18" x14ac:dyDescent="0.2">
      <c r="R19236" s="236"/>
    </row>
    <row r="19237" spans="18:18" x14ac:dyDescent="0.2">
      <c r="R19237" s="237"/>
    </row>
    <row r="19238" spans="18:18" x14ac:dyDescent="0.2">
      <c r="R19238" s="237"/>
    </row>
    <row r="19243" spans="18:18" x14ac:dyDescent="0.2">
      <c r="R19243" s="97"/>
    </row>
    <row r="19244" spans="18:18" x14ac:dyDescent="0.2">
      <c r="R19244" s="234"/>
    </row>
    <row r="19245" spans="18:18" x14ac:dyDescent="0.2">
      <c r="R19245" s="262"/>
    </row>
    <row r="19246" spans="18:18" x14ac:dyDescent="0.2">
      <c r="R19246" s="234"/>
    </row>
    <row r="19247" spans="18:18" x14ac:dyDescent="0.2">
      <c r="R19247" s="234"/>
    </row>
    <row r="19248" spans="18:18" x14ac:dyDescent="0.2">
      <c r="R19248" s="94"/>
    </row>
    <row r="19263" spans="18:18" x14ac:dyDescent="0.2">
      <c r="R19263" s="235"/>
    </row>
    <row r="19264" spans="18:18" x14ac:dyDescent="0.2">
      <c r="R19264" s="234"/>
    </row>
    <row r="19265" spans="18:18" x14ac:dyDescent="0.2">
      <c r="R19265" s="236"/>
    </row>
    <row r="19266" spans="18:18" x14ac:dyDescent="0.2">
      <c r="R19266" s="236"/>
    </row>
    <row r="19267" spans="18:18" x14ac:dyDescent="0.2">
      <c r="R19267" s="234"/>
    </row>
    <row r="19268" spans="18:18" x14ac:dyDescent="0.2">
      <c r="R19268" s="236"/>
    </row>
    <row r="19269" spans="18:18" x14ac:dyDescent="0.2">
      <c r="R19269" s="236"/>
    </row>
    <row r="19270" spans="18:18" x14ac:dyDescent="0.2">
      <c r="R19270" s="237"/>
    </row>
    <row r="19271" spans="18:18" x14ac:dyDescent="0.2">
      <c r="R19271" s="237"/>
    </row>
    <row r="19276" spans="18:18" x14ac:dyDescent="0.2">
      <c r="R19276" s="97"/>
    </row>
    <row r="19277" spans="18:18" x14ac:dyDescent="0.2">
      <c r="R19277" s="234"/>
    </row>
    <row r="19278" spans="18:18" x14ac:dyDescent="0.2">
      <c r="R19278" s="262"/>
    </row>
    <row r="19279" spans="18:18" x14ac:dyDescent="0.2">
      <c r="R19279" s="234"/>
    </row>
    <row r="19280" spans="18:18" x14ac:dyDescent="0.2">
      <c r="R19280" s="234"/>
    </row>
    <row r="19281" spans="18:18" x14ac:dyDescent="0.2">
      <c r="R19281" s="94"/>
    </row>
    <row r="19296" spans="18:18" x14ac:dyDescent="0.2">
      <c r="R19296" s="235"/>
    </row>
    <row r="19297" spans="18:18" x14ac:dyDescent="0.2">
      <c r="R19297" s="234"/>
    </row>
    <row r="19298" spans="18:18" x14ac:dyDescent="0.2">
      <c r="R19298" s="236"/>
    </row>
    <row r="19299" spans="18:18" x14ac:dyDescent="0.2">
      <c r="R19299" s="236"/>
    </row>
    <row r="19300" spans="18:18" x14ac:dyDescent="0.2">
      <c r="R19300" s="234"/>
    </row>
    <row r="19301" spans="18:18" x14ac:dyDescent="0.2">
      <c r="R19301" s="236"/>
    </row>
    <row r="19302" spans="18:18" x14ac:dyDescent="0.2">
      <c r="R19302" s="236"/>
    </row>
    <row r="19303" spans="18:18" x14ac:dyDescent="0.2">
      <c r="R19303" s="237"/>
    </row>
    <row r="19304" spans="18:18" x14ac:dyDescent="0.2">
      <c r="R19304" s="237"/>
    </row>
    <row r="19309" spans="18:18" x14ac:dyDescent="0.2">
      <c r="R19309" s="97"/>
    </row>
    <row r="19310" spans="18:18" x14ac:dyDescent="0.2">
      <c r="R19310" s="234"/>
    </row>
    <row r="19311" spans="18:18" x14ac:dyDescent="0.2">
      <c r="R19311" s="262"/>
    </row>
    <row r="19312" spans="18:18" x14ac:dyDescent="0.2">
      <c r="R19312" s="234"/>
    </row>
    <row r="19313" spans="18:18" x14ac:dyDescent="0.2">
      <c r="R19313" s="234"/>
    </row>
    <row r="19314" spans="18:18" x14ac:dyDescent="0.2">
      <c r="R19314" s="94"/>
    </row>
    <row r="19329" spans="18:18" x14ac:dyDescent="0.2">
      <c r="R19329" s="235"/>
    </row>
    <row r="19330" spans="18:18" x14ac:dyDescent="0.2">
      <c r="R19330" s="234"/>
    </row>
    <row r="19331" spans="18:18" x14ac:dyDescent="0.2">
      <c r="R19331" s="236"/>
    </row>
    <row r="19332" spans="18:18" x14ac:dyDescent="0.2">
      <c r="R19332" s="236"/>
    </row>
    <row r="19333" spans="18:18" x14ac:dyDescent="0.2">
      <c r="R19333" s="234"/>
    </row>
    <row r="19334" spans="18:18" x14ac:dyDescent="0.2">
      <c r="R19334" s="236"/>
    </row>
    <row r="19335" spans="18:18" x14ac:dyDescent="0.2">
      <c r="R19335" s="236"/>
    </row>
    <row r="19336" spans="18:18" x14ac:dyDescent="0.2">
      <c r="R19336" s="237"/>
    </row>
    <row r="19337" spans="18:18" x14ac:dyDescent="0.2">
      <c r="R19337" s="237"/>
    </row>
    <row r="19342" spans="18:18" x14ac:dyDescent="0.2">
      <c r="R19342" s="97"/>
    </row>
    <row r="19343" spans="18:18" x14ac:dyDescent="0.2">
      <c r="R19343" s="234"/>
    </row>
    <row r="19344" spans="18:18" x14ac:dyDescent="0.2">
      <c r="R19344" s="262"/>
    </row>
    <row r="19345" spans="18:18" x14ac:dyDescent="0.2">
      <c r="R19345" s="234"/>
    </row>
    <row r="19346" spans="18:18" x14ac:dyDescent="0.2">
      <c r="R19346" s="234"/>
    </row>
    <row r="19347" spans="18:18" x14ac:dyDescent="0.2">
      <c r="R19347" s="94"/>
    </row>
    <row r="19362" spans="18:18" x14ac:dyDescent="0.2">
      <c r="R19362" s="235"/>
    </row>
    <row r="19363" spans="18:18" x14ac:dyDescent="0.2">
      <c r="R19363" s="234"/>
    </row>
    <row r="19364" spans="18:18" x14ac:dyDescent="0.2">
      <c r="R19364" s="236"/>
    </row>
    <row r="19365" spans="18:18" x14ac:dyDescent="0.2">
      <c r="R19365" s="236"/>
    </row>
    <row r="19366" spans="18:18" x14ac:dyDescent="0.2">
      <c r="R19366" s="234"/>
    </row>
    <row r="19367" spans="18:18" x14ac:dyDescent="0.2">
      <c r="R19367" s="236"/>
    </row>
    <row r="19368" spans="18:18" x14ac:dyDescent="0.2">
      <c r="R19368" s="236"/>
    </row>
    <row r="19369" spans="18:18" x14ac:dyDescent="0.2">
      <c r="R19369" s="237"/>
    </row>
    <row r="19370" spans="18:18" x14ac:dyDescent="0.2">
      <c r="R19370" s="237"/>
    </row>
    <row r="19375" spans="18:18" x14ac:dyDescent="0.2">
      <c r="R19375" s="97"/>
    </row>
    <row r="19376" spans="18:18" x14ac:dyDescent="0.2">
      <c r="R19376" s="234"/>
    </row>
    <row r="19377" spans="18:18" x14ac:dyDescent="0.2">
      <c r="R19377" s="262"/>
    </row>
    <row r="19378" spans="18:18" x14ac:dyDescent="0.2">
      <c r="R19378" s="234"/>
    </row>
    <row r="19379" spans="18:18" x14ac:dyDescent="0.2">
      <c r="R19379" s="234"/>
    </row>
    <row r="19380" spans="18:18" x14ac:dyDescent="0.2">
      <c r="R19380" s="94"/>
    </row>
    <row r="19395" spans="18:18" x14ac:dyDescent="0.2">
      <c r="R19395" s="235"/>
    </row>
    <row r="19396" spans="18:18" x14ac:dyDescent="0.2">
      <c r="R19396" s="234"/>
    </row>
    <row r="19397" spans="18:18" x14ac:dyDescent="0.2">
      <c r="R19397" s="236"/>
    </row>
    <row r="19398" spans="18:18" x14ac:dyDescent="0.2">
      <c r="R19398" s="236"/>
    </row>
    <row r="19399" spans="18:18" x14ac:dyDescent="0.2">
      <c r="R19399" s="234"/>
    </row>
    <row r="19400" spans="18:18" x14ac:dyDescent="0.2">
      <c r="R19400" s="236"/>
    </row>
    <row r="19401" spans="18:18" x14ac:dyDescent="0.2">
      <c r="R19401" s="236"/>
    </row>
    <row r="19402" spans="18:18" x14ac:dyDescent="0.2">
      <c r="R19402" s="237"/>
    </row>
    <row r="19403" spans="18:18" x14ac:dyDescent="0.2">
      <c r="R19403" s="237"/>
    </row>
    <row r="19408" spans="18:18" x14ac:dyDescent="0.2">
      <c r="R19408" s="97"/>
    </row>
    <row r="19409" spans="18:18" x14ac:dyDescent="0.2">
      <c r="R19409" s="234"/>
    </row>
    <row r="19410" spans="18:18" x14ac:dyDescent="0.2">
      <c r="R19410" s="262"/>
    </row>
    <row r="19411" spans="18:18" x14ac:dyDescent="0.2">
      <c r="R19411" s="234"/>
    </row>
    <row r="19412" spans="18:18" x14ac:dyDescent="0.2">
      <c r="R19412" s="234"/>
    </row>
    <row r="19413" spans="18:18" x14ac:dyDescent="0.2">
      <c r="R19413" s="94"/>
    </row>
    <row r="19428" spans="18:18" x14ac:dyDescent="0.2">
      <c r="R19428" s="235"/>
    </row>
    <row r="19429" spans="18:18" x14ac:dyDescent="0.2">
      <c r="R19429" s="234"/>
    </row>
    <row r="19430" spans="18:18" x14ac:dyDescent="0.2">
      <c r="R19430" s="236"/>
    </row>
    <row r="19431" spans="18:18" x14ac:dyDescent="0.2">
      <c r="R19431" s="236"/>
    </row>
    <row r="19432" spans="18:18" x14ac:dyDescent="0.2">
      <c r="R19432" s="234"/>
    </row>
    <row r="19433" spans="18:18" x14ac:dyDescent="0.2">
      <c r="R19433" s="236"/>
    </row>
    <row r="19434" spans="18:18" x14ac:dyDescent="0.2">
      <c r="R19434" s="236"/>
    </row>
    <row r="19435" spans="18:18" x14ac:dyDescent="0.2">
      <c r="R19435" s="237"/>
    </row>
    <row r="19436" spans="18:18" x14ac:dyDescent="0.2">
      <c r="R19436" s="237"/>
    </row>
    <row r="19441" spans="18:18" x14ac:dyDescent="0.2">
      <c r="R19441" s="97"/>
    </row>
    <row r="19442" spans="18:18" x14ac:dyDescent="0.2">
      <c r="R19442" s="234"/>
    </row>
    <row r="19443" spans="18:18" x14ac:dyDescent="0.2">
      <c r="R19443" s="262"/>
    </row>
    <row r="19444" spans="18:18" x14ac:dyDescent="0.2">
      <c r="R19444" s="234"/>
    </row>
    <row r="19445" spans="18:18" x14ac:dyDescent="0.2">
      <c r="R19445" s="234"/>
    </row>
    <row r="19446" spans="18:18" x14ac:dyDescent="0.2">
      <c r="R19446" s="94"/>
    </row>
    <row r="19461" spans="18:18" x14ac:dyDescent="0.2">
      <c r="R19461" s="235"/>
    </row>
    <row r="19462" spans="18:18" x14ac:dyDescent="0.2">
      <c r="R19462" s="234"/>
    </row>
    <row r="19463" spans="18:18" x14ac:dyDescent="0.2">
      <c r="R19463" s="236"/>
    </row>
    <row r="19464" spans="18:18" x14ac:dyDescent="0.2">
      <c r="R19464" s="236"/>
    </row>
    <row r="19465" spans="18:18" x14ac:dyDescent="0.2">
      <c r="R19465" s="234"/>
    </row>
    <row r="19466" spans="18:18" x14ac:dyDescent="0.2">
      <c r="R19466" s="236"/>
    </row>
    <row r="19467" spans="18:18" x14ac:dyDescent="0.2">
      <c r="R19467" s="236"/>
    </row>
    <row r="19468" spans="18:18" x14ac:dyDescent="0.2">
      <c r="R19468" s="237"/>
    </row>
    <row r="19469" spans="18:18" x14ac:dyDescent="0.2">
      <c r="R19469" s="237"/>
    </row>
    <row r="19474" spans="18:18" x14ac:dyDescent="0.2">
      <c r="R19474" s="97"/>
    </row>
    <row r="19475" spans="18:18" x14ac:dyDescent="0.2">
      <c r="R19475" s="234"/>
    </row>
    <row r="19476" spans="18:18" x14ac:dyDescent="0.2">
      <c r="R19476" s="262"/>
    </row>
    <row r="19477" spans="18:18" x14ac:dyDescent="0.2">
      <c r="R19477" s="234"/>
    </row>
    <row r="19478" spans="18:18" x14ac:dyDescent="0.2">
      <c r="R19478" s="234"/>
    </row>
    <row r="19479" spans="18:18" x14ac:dyDescent="0.2">
      <c r="R19479" s="94"/>
    </row>
    <row r="19494" spans="18:18" x14ac:dyDescent="0.2">
      <c r="R19494" s="235"/>
    </row>
    <row r="19495" spans="18:18" x14ac:dyDescent="0.2">
      <c r="R19495" s="234"/>
    </row>
    <row r="19496" spans="18:18" x14ac:dyDescent="0.2">
      <c r="R19496" s="236"/>
    </row>
    <row r="19497" spans="18:18" x14ac:dyDescent="0.2">
      <c r="R19497" s="236"/>
    </row>
    <row r="19498" spans="18:18" x14ac:dyDescent="0.2">
      <c r="R19498" s="234"/>
    </row>
    <row r="19499" spans="18:18" x14ac:dyDescent="0.2">
      <c r="R19499" s="236"/>
    </row>
    <row r="19500" spans="18:18" x14ac:dyDescent="0.2">
      <c r="R19500" s="236"/>
    </row>
    <row r="19501" spans="18:18" x14ac:dyDescent="0.2">
      <c r="R19501" s="237"/>
    </row>
    <row r="19502" spans="18:18" x14ac:dyDescent="0.2">
      <c r="R19502" s="237"/>
    </row>
    <row r="19507" spans="18:18" x14ac:dyDescent="0.2">
      <c r="R19507" s="97"/>
    </row>
    <row r="19508" spans="18:18" x14ac:dyDescent="0.2">
      <c r="R19508" s="234"/>
    </row>
    <row r="19509" spans="18:18" x14ac:dyDescent="0.2">
      <c r="R19509" s="262"/>
    </row>
    <row r="19510" spans="18:18" x14ac:dyDescent="0.2">
      <c r="R19510" s="234"/>
    </row>
    <row r="19511" spans="18:18" x14ac:dyDescent="0.2">
      <c r="R19511" s="234"/>
    </row>
    <row r="19512" spans="18:18" x14ac:dyDescent="0.2">
      <c r="R19512" s="94"/>
    </row>
    <row r="19527" spans="18:18" x14ac:dyDescent="0.2">
      <c r="R19527" s="235"/>
    </row>
    <row r="19528" spans="18:18" x14ac:dyDescent="0.2">
      <c r="R19528" s="234"/>
    </row>
    <row r="19529" spans="18:18" x14ac:dyDescent="0.2">
      <c r="R19529" s="236"/>
    </row>
    <row r="19530" spans="18:18" x14ac:dyDescent="0.2">
      <c r="R19530" s="236"/>
    </row>
    <row r="19531" spans="18:18" x14ac:dyDescent="0.2">
      <c r="R19531" s="234"/>
    </row>
    <row r="19532" spans="18:18" x14ac:dyDescent="0.2">
      <c r="R19532" s="236"/>
    </row>
    <row r="19533" spans="18:18" x14ac:dyDescent="0.2">
      <c r="R19533" s="236"/>
    </row>
    <row r="19534" spans="18:18" x14ac:dyDescent="0.2">
      <c r="R19534" s="237"/>
    </row>
    <row r="19535" spans="18:18" x14ac:dyDescent="0.2">
      <c r="R19535" s="237"/>
    </row>
    <row r="19540" spans="18:18" x14ac:dyDescent="0.2">
      <c r="R19540" s="97"/>
    </row>
    <row r="19541" spans="18:18" x14ac:dyDescent="0.2">
      <c r="R19541" s="234"/>
    </row>
    <row r="19542" spans="18:18" x14ac:dyDescent="0.2">
      <c r="R19542" s="262"/>
    </row>
    <row r="19543" spans="18:18" x14ac:dyDescent="0.2">
      <c r="R19543" s="234"/>
    </row>
    <row r="19544" spans="18:18" x14ac:dyDescent="0.2">
      <c r="R19544" s="234"/>
    </row>
    <row r="19545" spans="18:18" x14ac:dyDescent="0.2">
      <c r="R19545" s="94"/>
    </row>
    <row r="19560" spans="18:18" x14ac:dyDescent="0.2">
      <c r="R19560" s="235"/>
    </row>
    <row r="19561" spans="18:18" x14ac:dyDescent="0.2">
      <c r="R19561" s="234"/>
    </row>
    <row r="19562" spans="18:18" x14ac:dyDescent="0.2">
      <c r="R19562" s="236"/>
    </row>
    <row r="19563" spans="18:18" x14ac:dyDescent="0.2">
      <c r="R19563" s="236"/>
    </row>
    <row r="19564" spans="18:18" x14ac:dyDescent="0.2">
      <c r="R19564" s="234"/>
    </row>
    <row r="19565" spans="18:18" x14ac:dyDescent="0.2">
      <c r="R19565" s="236"/>
    </row>
    <row r="19566" spans="18:18" x14ac:dyDescent="0.2">
      <c r="R19566" s="236"/>
    </row>
    <row r="19567" spans="18:18" x14ac:dyDescent="0.2">
      <c r="R19567" s="237"/>
    </row>
    <row r="19568" spans="18:18" x14ac:dyDescent="0.2">
      <c r="R19568" s="237"/>
    </row>
    <row r="19573" spans="18:18" x14ac:dyDescent="0.2">
      <c r="R19573" s="97"/>
    </row>
    <row r="19574" spans="18:18" x14ac:dyDescent="0.2">
      <c r="R19574" s="234"/>
    </row>
    <row r="19575" spans="18:18" x14ac:dyDescent="0.2">
      <c r="R19575" s="262"/>
    </row>
    <row r="19576" spans="18:18" x14ac:dyDescent="0.2">
      <c r="R19576" s="234"/>
    </row>
    <row r="19577" spans="18:18" x14ac:dyDescent="0.2">
      <c r="R19577" s="234"/>
    </row>
    <row r="19578" spans="18:18" x14ac:dyDescent="0.2">
      <c r="R19578" s="94"/>
    </row>
    <row r="19593" spans="18:18" x14ac:dyDescent="0.2">
      <c r="R19593" s="235"/>
    </row>
    <row r="19594" spans="18:18" x14ac:dyDescent="0.2">
      <c r="R19594" s="234"/>
    </row>
    <row r="19595" spans="18:18" x14ac:dyDescent="0.2">
      <c r="R19595" s="236"/>
    </row>
    <row r="19596" spans="18:18" x14ac:dyDescent="0.2">
      <c r="R19596" s="236"/>
    </row>
    <row r="19597" spans="18:18" x14ac:dyDescent="0.2">
      <c r="R19597" s="234"/>
    </row>
    <row r="19598" spans="18:18" x14ac:dyDescent="0.2">
      <c r="R19598" s="236"/>
    </row>
    <row r="19599" spans="18:18" x14ac:dyDescent="0.2">
      <c r="R19599" s="236"/>
    </row>
    <row r="19600" spans="18:18" x14ac:dyDescent="0.2">
      <c r="R19600" s="237"/>
    </row>
    <row r="19601" spans="18:18" x14ac:dyDescent="0.2">
      <c r="R19601" s="237"/>
    </row>
    <row r="19606" spans="18:18" x14ac:dyDescent="0.2">
      <c r="R19606" s="97"/>
    </row>
    <row r="19607" spans="18:18" x14ac:dyDescent="0.2">
      <c r="R19607" s="234"/>
    </row>
    <row r="19608" spans="18:18" x14ac:dyDescent="0.2">
      <c r="R19608" s="262"/>
    </row>
    <row r="19609" spans="18:18" x14ac:dyDescent="0.2">
      <c r="R19609" s="234"/>
    </row>
    <row r="19610" spans="18:18" x14ac:dyDescent="0.2">
      <c r="R19610" s="234"/>
    </row>
    <row r="19611" spans="18:18" x14ac:dyDescent="0.2">
      <c r="R19611" s="94"/>
    </row>
    <row r="19626" spans="18:18" x14ac:dyDescent="0.2">
      <c r="R19626" s="235"/>
    </row>
    <row r="19627" spans="18:18" x14ac:dyDescent="0.2">
      <c r="R19627" s="234"/>
    </row>
    <row r="19628" spans="18:18" x14ac:dyDescent="0.2">
      <c r="R19628" s="236"/>
    </row>
    <row r="19629" spans="18:18" x14ac:dyDescent="0.2">
      <c r="R19629" s="236"/>
    </row>
    <row r="19630" spans="18:18" x14ac:dyDescent="0.2">
      <c r="R19630" s="234"/>
    </row>
    <row r="19631" spans="18:18" x14ac:dyDescent="0.2">
      <c r="R19631" s="236"/>
    </row>
    <row r="19632" spans="18:18" x14ac:dyDescent="0.2">
      <c r="R19632" s="236"/>
    </row>
    <row r="19633" spans="18:18" x14ac:dyDescent="0.2">
      <c r="R19633" s="237"/>
    </row>
    <row r="19634" spans="18:18" x14ac:dyDescent="0.2">
      <c r="R19634" s="237"/>
    </row>
    <row r="19639" spans="18:18" x14ac:dyDescent="0.2">
      <c r="R19639" s="97"/>
    </row>
    <row r="19640" spans="18:18" x14ac:dyDescent="0.2">
      <c r="R19640" s="234"/>
    </row>
    <row r="19641" spans="18:18" x14ac:dyDescent="0.2">
      <c r="R19641" s="262"/>
    </row>
    <row r="19642" spans="18:18" x14ac:dyDescent="0.2">
      <c r="R19642" s="234"/>
    </row>
    <row r="19643" spans="18:18" x14ac:dyDescent="0.2">
      <c r="R19643" s="234"/>
    </row>
    <row r="19644" spans="18:18" x14ac:dyDescent="0.2">
      <c r="R19644" s="94"/>
    </row>
    <row r="19659" spans="18:18" x14ac:dyDescent="0.2">
      <c r="R19659" s="235"/>
    </row>
    <row r="19660" spans="18:18" x14ac:dyDescent="0.2">
      <c r="R19660" s="234"/>
    </row>
    <row r="19661" spans="18:18" x14ac:dyDescent="0.2">
      <c r="R19661" s="236"/>
    </row>
    <row r="19662" spans="18:18" x14ac:dyDescent="0.2">
      <c r="R19662" s="236"/>
    </row>
    <row r="19663" spans="18:18" x14ac:dyDescent="0.2">
      <c r="R19663" s="234"/>
    </row>
    <row r="19664" spans="18:18" x14ac:dyDescent="0.2">
      <c r="R19664" s="236"/>
    </row>
    <row r="19665" spans="18:18" x14ac:dyDescent="0.2">
      <c r="R19665" s="236"/>
    </row>
    <row r="19666" spans="18:18" x14ac:dyDescent="0.2">
      <c r="R19666" s="237"/>
    </row>
    <row r="19667" spans="18:18" x14ac:dyDescent="0.2">
      <c r="R19667" s="237"/>
    </row>
    <row r="19672" spans="18:18" x14ac:dyDescent="0.2">
      <c r="R19672" s="97"/>
    </row>
    <row r="19673" spans="18:18" x14ac:dyDescent="0.2">
      <c r="R19673" s="234"/>
    </row>
    <row r="19674" spans="18:18" x14ac:dyDescent="0.2">
      <c r="R19674" s="262"/>
    </row>
    <row r="19675" spans="18:18" x14ac:dyDescent="0.2">
      <c r="R19675" s="234"/>
    </row>
    <row r="19676" spans="18:18" x14ac:dyDescent="0.2">
      <c r="R19676" s="234"/>
    </row>
    <row r="19677" spans="18:18" x14ac:dyDescent="0.2">
      <c r="R19677" s="94"/>
    </row>
    <row r="19692" spans="18:18" x14ac:dyDescent="0.2">
      <c r="R19692" s="235"/>
    </row>
    <row r="19693" spans="18:18" x14ac:dyDescent="0.2">
      <c r="R19693" s="234"/>
    </row>
    <row r="19694" spans="18:18" x14ac:dyDescent="0.2">
      <c r="R19694" s="236"/>
    </row>
    <row r="19695" spans="18:18" x14ac:dyDescent="0.2">
      <c r="R19695" s="236"/>
    </row>
    <row r="19696" spans="18:18" x14ac:dyDescent="0.2">
      <c r="R19696" s="234"/>
    </row>
    <row r="19697" spans="18:18" x14ac:dyDescent="0.2">
      <c r="R19697" s="236"/>
    </row>
    <row r="19698" spans="18:18" x14ac:dyDescent="0.2">
      <c r="R19698" s="236"/>
    </row>
    <row r="19699" spans="18:18" x14ac:dyDescent="0.2">
      <c r="R19699" s="237"/>
    </row>
    <row r="19700" spans="18:18" x14ac:dyDescent="0.2">
      <c r="R19700" s="237"/>
    </row>
    <row r="19705" spans="18:18" x14ac:dyDescent="0.2">
      <c r="R19705" s="97"/>
    </row>
    <row r="19706" spans="18:18" x14ac:dyDescent="0.2">
      <c r="R19706" s="234"/>
    </row>
    <row r="19707" spans="18:18" x14ac:dyDescent="0.2">
      <c r="R19707" s="262"/>
    </row>
    <row r="19708" spans="18:18" x14ac:dyDescent="0.2">
      <c r="R19708" s="234"/>
    </row>
    <row r="19709" spans="18:18" x14ac:dyDescent="0.2">
      <c r="R19709" s="234"/>
    </row>
    <row r="19710" spans="18:18" x14ac:dyDescent="0.2">
      <c r="R19710" s="94"/>
    </row>
    <row r="19725" spans="18:18" x14ac:dyDescent="0.2">
      <c r="R19725" s="235"/>
    </row>
    <row r="19726" spans="18:18" x14ac:dyDescent="0.2">
      <c r="R19726" s="234"/>
    </row>
    <row r="19727" spans="18:18" x14ac:dyDescent="0.2">
      <c r="R19727" s="236"/>
    </row>
    <row r="19728" spans="18:18" x14ac:dyDescent="0.2">
      <c r="R19728" s="236"/>
    </row>
    <row r="19729" spans="18:18" x14ac:dyDescent="0.2">
      <c r="R19729" s="234"/>
    </row>
    <row r="19730" spans="18:18" x14ac:dyDescent="0.2">
      <c r="R19730" s="236"/>
    </row>
    <row r="19731" spans="18:18" x14ac:dyDescent="0.2">
      <c r="R19731" s="236"/>
    </row>
    <row r="19732" spans="18:18" x14ac:dyDescent="0.2">
      <c r="R19732" s="237"/>
    </row>
    <row r="19733" spans="18:18" x14ac:dyDescent="0.2">
      <c r="R19733" s="237"/>
    </row>
    <row r="19738" spans="18:18" x14ac:dyDescent="0.2">
      <c r="R19738" s="97"/>
    </row>
    <row r="19739" spans="18:18" x14ac:dyDescent="0.2">
      <c r="R19739" s="234"/>
    </row>
    <row r="19740" spans="18:18" x14ac:dyDescent="0.2">
      <c r="R19740" s="262"/>
    </row>
    <row r="19741" spans="18:18" x14ac:dyDescent="0.2">
      <c r="R19741" s="234"/>
    </row>
    <row r="19742" spans="18:18" x14ac:dyDescent="0.2">
      <c r="R19742" s="234"/>
    </row>
    <row r="19743" spans="18:18" x14ac:dyDescent="0.2">
      <c r="R19743" s="94"/>
    </row>
    <row r="19758" spans="18:18" x14ac:dyDescent="0.2">
      <c r="R19758" s="235"/>
    </row>
    <row r="19759" spans="18:18" x14ac:dyDescent="0.2">
      <c r="R19759" s="234"/>
    </row>
    <row r="19760" spans="18:18" x14ac:dyDescent="0.2">
      <c r="R19760" s="236"/>
    </row>
    <row r="19761" spans="18:18" x14ac:dyDescent="0.2">
      <c r="R19761" s="236"/>
    </row>
    <row r="19762" spans="18:18" x14ac:dyDescent="0.2">
      <c r="R19762" s="234"/>
    </row>
    <row r="19763" spans="18:18" x14ac:dyDescent="0.2">
      <c r="R19763" s="236"/>
    </row>
    <row r="19764" spans="18:18" x14ac:dyDescent="0.2">
      <c r="R19764" s="236"/>
    </row>
    <row r="19765" spans="18:18" x14ac:dyDescent="0.2">
      <c r="R19765" s="237"/>
    </row>
    <row r="19766" spans="18:18" x14ac:dyDescent="0.2">
      <c r="R19766" s="237"/>
    </row>
    <row r="19771" spans="18:18" x14ac:dyDescent="0.2">
      <c r="R19771" s="97"/>
    </row>
    <row r="19772" spans="18:18" x14ac:dyDescent="0.2">
      <c r="R19772" s="234"/>
    </row>
    <row r="19773" spans="18:18" x14ac:dyDescent="0.2">
      <c r="R19773" s="262"/>
    </row>
    <row r="19774" spans="18:18" x14ac:dyDescent="0.2">
      <c r="R19774" s="234"/>
    </row>
    <row r="19775" spans="18:18" x14ac:dyDescent="0.2">
      <c r="R19775" s="234"/>
    </row>
    <row r="19776" spans="18:18" x14ac:dyDescent="0.2">
      <c r="R19776" s="94"/>
    </row>
    <row r="19791" spans="18:18" x14ac:dyDescent="0.2">
      <c r="R19791" s="235"/>
    </row>
    <row r="19792" spans="18:18" x14ac:dyDescent="0.2">
      <c r="R19792" s="234"/>
    </row>
    <row r="19793" spans="18:18" x14ac:dyDescent="0.2">
      <c r="R19793" s="236"/>
    </row>
    <row r="19794" spans="18:18" x14ac:dyDescent="0.2">
      <c r="R19794" s="236"/>
    </row>
    <row r="19795" spans="18:18" x14ac:dyDescent="0.2">
      <c r="R19795" s="234"/>
    </row>
    <row r="19796" spans="18:18" x14ac:dyDescent="0.2">
      <c r="R19796" s="236"/>
    </row>
    <row r="19797" spans="18:18" x14ac:dyDescent="0.2">
      <c r="R19797" s="236"/>
    </row>
    <row r="19798" spans="18:18" x14ac:dyDescent="0.2">
      <c r="R19798" s="237"/>
    </row>
    <row r="19799" spans="18:18" x14ac:dyDescent="0.2">
      <c r="R19799" s="237"/>
    </row>
    <row r="19804" spans="18:18" x14ac:dyDescent="0.2">
      <c r="R19804" s="97"/>
    </row>
    <row r="19805" spans="18:18" x14ac:dyDescent="0.2">
      <c r="R19805" s="234"/>
    </row>
    <row r="19806" spans="18:18" x14ac:dyDescent="0.2">
      <c r="R19806" s="262"/>
    </row>
    <row r="19807" spans="18:18" x14ac:dyDescent="0.2">
      <c r="R19807" s="234"/>
    </row>
    <row r="19808" spans="18:18" x14ac:dyDescent="0.2">
      <c r="R19808" s="234"/>
    </row>
    <row r="19809" spans="18:18" x14ac:dyDescent="0.2">
      <c r="R19809" s="94"/>
    </row>
    <row r="19824" spans="18:18" x14ac:dyDescent="0.2">
      <c r="R19824" s="235"/>
    </row>
    <row r="19825" spans="18:18" x14ac:dyDescent="0.2">
      <c r="R19825" s="234"/>
    </row>
    <row r="19826" spans="18:18" x14ac:dyDescent="0.2">
      <c r="R19826" s="236"/>
    </row>
    <row r="19827" spans="18:18" x14ac:dyDescent="0.2">
      <c r="R19827" s="236"/>
    </row>
    <row r="19828" spans="18:18" x14ac:dyDescent="0.2">
      <c r="R19828" s="234"/>
    </row>
    <row r="19829" spans="18:18" x14ac:dyDescent="0.2">
      <c r="R19829" s="236"/>
    </row>
    <row r="19830" spans="18:18" x14ac:dyDescent="0.2">
      <c r="R19830" s="236"/>
    </row>
    <row r="19831" spans="18:18" x14ac:dyDescent="0.2">
      <c r="R19831" s="237"/>
    </row>
    <row r="19832" spans="18:18" x14ac:dyDescent="0.2">
      <c r="R19832" s="237"/>
    </row>
    <row r="19837" spans="18:18" x14ac:dyDescent="0.2">
      <c r="R19837" s="97"/>
    </row>
    <row r="19838" spans="18:18" x14ac:dyDescent="0.2">
      <c r="R19838" s="234"/>
    </row>
    <row r="19839" spans="18:18" x14ac:dyDescent="0.2">
      <c r="R19839" s="262"/>
    </row>
    <row r="19840" spans="18:18" x14ac:dyDescent="0.2">
      <c r="R19840" s="234"/>
    </row>
    <row r="19841" spans="18:18" x14ac:dyDescent="0.2">
      <c r="R19841" s="234"/>
    </row>
    <row r="19842" spans="18:18" x14ac:dyDescent="0.2">
      <c r="R19842" s="94"/>
    </row>
    <row r="19857" spans="18:18" x14ac:dyDescent="0.2">
      <c r="R19857" s="235"/>
    </row>
    <row r="19858" spans="18:18" x14ac:dyDescent="0.2">
      <c r="R19858" s="234"/>
    </row>
    <row r="19859" spans="18:18" x14ac:dyDescent="0.2">
      <c r="R19859" s="236"/>
    </row>
    <row r="19860" spans="18:18" x14ac:dyDescent="0.2">
      <c r="R19860" s="236"/>
    </row>
    <row r="19861" spans="18:18" x14ac:dyDescent="0.2">
      <c r="R19861" s="234"/>
    </row>
    <row r="19862" spans="18:18" x14ac:dyDescent="0.2">
      <c r="R19862" s="236"/>
    </row>
    <row r="19863" spans="18:18" x14ac:dyDescent="0.2">
      <c r="R19863" s="236"/>
    </row>
    <row r="19864" spans="18:18" x14ac:dyDescent="0.2">
      <c r="R19864" s="237"/>
    </row>
    <row r="19865" spans="18:18" x14ac:dyDescent="0.2">
      <c r="R19865" s="237"/>
    </row>
    <row r="19870" spans="18:18" x14ac:dyDescent="0.2">
      <c r="R19870" s="97"/>
    </row>
    <row r="19871" spans="18:18" x14ac:dyDescent="0.2">
      <c r="R19871" s="234"/>
    </row>
    <row r="19872" spans="18:18" x14ac:dyDescent="0.2">
      <c r="R19872" s="262"/>
    </row>
    <row r="19873" spans="18:18" x14ac:dyDescent="0.2">
      <c r="R19873" s="234"/>
    </row>
    <row r="19874" spans="18:18" x14ac:dyDescent="0.2">
      <c r="R19874" s="234"/>
    </row>
    <row r="19875" spans="18:18" x14ac:dyDescent="0.2">
      <c r="R19875" s="94"/>
    </row>
    <row r="19890" spans="18:18" x14ac:dyDescent="0.2">
      <c r="R19890" s="235"/>
    </row>
    <row r="19891" spans="18:18" x14ac:dyDescent="0.2">
      <c r="R19891" s="234"/>
    </row>
    <row r="19892" spans="18:18" x14ac:dyDescent="0.2">
      <c r="R19892" s="236"/>
    </row>
    <row r="19893" spans="18:18" x14ac:dyDescent="0.2">
      <c r="R19893" s="236"/>
    </row>
    <row r="19894" spans="18:18" x14ac:dyDescent="0.2">
      <c r="R19894" s="234"/>
    </row>
    <row r="19895" spans="18:18" x14ac:dyDescent="0.2">
      <c r="R19895" s="236"/>
    </row>
    <row r="19896" spans="18:18" x14ac:dyDescent="0.2">
      <c r="R19896" s="236"/>
    </row>
    <row r="19897" spans="18:18" x14ac:dyDescent="0.2">
      <c r="R19897" s="237"/>
    </row>
    <row r="19898" spans="18:18" x14ac:dyDescent="0.2">
      <c r="R19898" s="237"/>
    </row>
    <row r="19903" spans="18:18" x14ac:dyDescent="0.2">
      <c r="R19903" s="97"/>
    </row>
    <row r="19904" spans="18:18" x14ac:dyDescent="0.2">
      <c r="R19904" s="234"/>
    </row>
    <row r="19905" spans="18:18" x14ac:dyDescent="0.2">
      <c r="R19905" s="262"/>
    </row>
    <row r="19906" spans="18:18" x14ac:dyDescent="0.2">
      <c r="R19906" s="234"/>
    </row>
    <row r="19907" spans="18:18" x14ac:dyDescent="0.2">
      <c r="R19907" s="234"/>
    </row>
    <row r="19908" spans="18:18" x14ac:dyDescent="0.2">
      <c r="R19908" s="94"/>
    </row>
    <row r="19923" spans="18:18" x14ac:dyDescent="0.2">
      <c r="R19923" s="235"/>
    </row>
    <row r="19924" spans="18:18" x14ac:dyDescent="0.2">
      <c r="R19924" s="234"/>
    </row>
    <row r="19925" spans="18:18" x14ac:dyDescent="0.2">
      <c r="R19925" s="236"/>
    </row>
    <row r="19926" spans="18:18" x14ac:dyDescent="0.2">
      <c r="R19926" s="236"/>
    </row>
    <row r="19927" spans="18:18" x14ac:dyDescent="0.2">
      <c r="R19927" s="234"/>
    </row>
    <row r="19928" spans="18:18" x14ac:dyDescent="0.2">
      <c r="R19928" s="236"/>
    </row>
    <row r="19929" spans="18:18" x14ac:dyDescent="0.2">
      <c r="R19929" s="236"/>
    </row>
    <row r="19930" spans="18:18" x14ac:dyDescent="0.2">
      <c r="R19930" s="237"/>
    </row>
    <row r="19931" spans="18:18" x14ac:dyDescent="0.2">
      <c r="R19931" s="237"/>
    </row>
    <row r="19936" spans="18:18" x14ac:dyDescent="0.2">
      <c r="R19936" s="97"/>
    </row>
    <row r="19937" spans="18:18" x14ac:dyDescent="0.2">
      <c r="R19937" s="234"/>
    </row>
    <row r="19938" spans="18:18" x14ac:dyDescent="0.2">
      <c r="R19938" s="262"/>
    </row>
    <row r="19939" spans="18:18" x14ac:dyDescent="0.2">
      <c r="R19939" s="234"/>
    </row>
    <row r="19940" spans="18:18" x14ac:dyDescent="0.2">
      <c r="R19940" s="234"/>
    </row>
    <row r="19941" spans="18:18" x14ac:dyDescent="0.2">
      <c r="R19941" s="94"/>
    </row>
    <row r="19956" spans="18:18" x14ac:dyDescent="0.2">
      <c r="R19956" s="235"/>
    </row>
    <row r="19957" spans="18:18" x14ac:dyDescent="0.2">
      <c r="R19957" s="234"/>
    </row>
    <row r="19958" spans="18:18" x14ac:dyDescent="0.2">
      <c r="R19958" s="236"/>
    </row>
    <row r="19959" spans="18:18" x14ac:dyDescent="0.2">
      <c r="R19959" s="236"/>
    </row>
    <row r="19960" spans="18:18" x14ac:dyDescent="0.2">
      <c r="R19960" s="234"/>
    </row>
    <row r="19961" spans="18:18" x14ac:dyDescent="0.2">
      <c r="R19961" s="236"/>
    </row>
    <row r="19962" spans="18:18" x14ac:dyDescent="0.2">
      <c r="R19962" s="236"/>
    </row>
    <row r="19963" spans="18:18" x14ac:dyDescent="0.2">
      <c r="R19963" s="237"/>
    </row>
    <row r="19964" spans="18:18" x14ac:dyDescent="0.2">
      <c r="R19964" s="237"/>
    </row>
    <row r="19969" spans="18:18" x14ac:dyDescent="0.2">
      <c r="R19969" s="97"/>
    </row>
    <row r="19970" spans="18:18" x14ac:dyDescent="0.2">
      <c r="R19970" s="234"/>
    </row>
    <row r="19971" spans="18:18" x14ac:dyDescent="0.2">
      <c r="R19971" s="262"/>
    </row>
    <row r="19972" spans="18:18" x14ac:dyDescent="0.2">
      <c r="R19972" s="234"/>
    </row>
    <row r="19973" spans="18:18" x14ac:dyDescent="0.2">
      <c r="R19973" s="234"/>
    </row>
    <row r="19974" spans="18:18" x14ac:dyDescent="0.2">
      <c r="R19974" s="94"/>
    </row>
    <row r="19989" spans="18:18" x14ac:dyDescent="0.2">
      <c r="R19989" s="235"/>
    </row>
    <row r="19990" spans="18:18" x14ac:dyDescent="0.2">
      <c r="R19990" s="234"/>
    </row>
    <row r="19991" spans="18:18" x14ac:dyDescent="0.2">
      <c r="R19991" s="236"/>
    </row>
    <row r="19992" spans="18:18" x14ac:dyDescent="0.2">
      <c r="R19992" s="236"/>
    </row>
    <row r="19993" spans="18:18" x14ac:dyDescent="0.2">
      <c r="R19993" s="234"/>
    </row>
    <row r="19994" spans="18:18" x14ac:dyDescent="0.2">
      <c r="R19994" s="236"/>
    </row>
    <row r="19995" spans="18:18" x14ac:dyDescent="0.2">
      <c r="R19995" s="236"/>
    </row>
    <row r="19996" spans="18:18" x14ac:dyDescent="0.2">
      <c r="R19996" s="237"/>
    </row>
    <row r="19997" spans="18:18" x14ac:dyDescent="0.2">
      <c r="R19997" s="237"/>
    </row>
    <row r="20002" spans="18:18" x14ac:dyDescent="0.2">
      <c r="R20002" s="97"/>
    </row>
    <row r="20003" spans="18:18" x14ac:dyDescent="0.2">
      <c r="R20003" s="234"/>
    </row>
    <row r="20004" spans="18:18" x14ac:dyDescent="0.2">
      <c r="R20004" s="262"/>
    </row>
    <row r="20005" spans="18:18" x14ac:dyDescent="0.2">
      <c r="R20005" s="234"/>
    </row>
    <row r="20006" spans="18:18" x14ac:dyDescent="0.2">
      <c r="R20006" s="234"/>
    </row>
    <row r="20007" spans="18:18" x14ac:dyDescent="0.2">
      <c r="R20007" s="94"/>
    </row>
    <row r="20022" spans="18:18" x14ac:dyDescent="0.2">
      <c r="R20022" s="235"/>
    </row>
    <row r="20023" spans="18:18" x14ac:dyDescent="0.2">
      <c r="R20023" s="234"/>
    </row>
    <row r="20024" spans="18:18" x14ac:dyDescent="0.2">
      <c r="R20024" s="236"/>
    </row>
    <row r="20025" spans="18:18" x14ac:dyDescent="0.2">
      <c r="R20025" s="236"/>
    </row>
    <row r="20026" spans="18:18" x14ac:dyDescent="0.2">
      <c r="R20026" s="234"/>
    </row>
    <row r="20027" spans="18:18" x14ac:dyDescent="0.2">
      <c r="R20027" s="236"/>
    </row>
    <row r="20028" spans="18:18" x14ac:dyDescent="0.2">
      <c r="R20028" s="236"/>
    </row>
    <row r="20029" spans="18:18" x14ac:dyDescent="0.2">
      <c r="R20029" s="237"/>
    </row>
    <row r="20030" spans="18:18" x14ac:dyDescent="0.2">
      <c r="R20030" s="237"/>
    </row>
    <row r="20035" spans="18:18" x14ac:dyDescent="0.2">
      <c r="R20035" s="97"/>
    </row>
    <row r="20036" spans="18:18" x14ac:dyDescent="0.2">
      <c r="R20036" s="234"/>
    </row>
    <row r="20037" spans="18:18" x14ac:dyDescent="0.2">
      <c r="R20037" s="262"/>
    </row>
    <row r="20038" spans="18:18" x14ac:dyDescent="0.2">
      <c r="R20038" s="234"/>
    </row>
    <row r="20039" spans="18:18" x14ac:dyDescent="0.2">
      <c r="R20039" s="234"/>
    </row>
    <row r="20040" spans="18:18" x14ac:dyDescent="0.2">
      <c r="R20040" s="94"/>
    </row>
    <row r="20055" spans="18:18" x14ac:dyDescent="0.2">
      <c r="R20055" s="235"/>
    </row>
    <row r="20056" spans="18:18" x14ac:dyDescent="0.2">
      <c r="R20056" s="234"/>
    </row>
    <row r="20057" spans="18:18" x14ac:dyDescent="0.2">
      <c r="R20057" s="236"/>
    </row>
    <row r="20058" spans="18:18" x14ac:dyDescent="0.2">
      <c r="R20058" s="236"/>
    </row>
    <row r="20059" spans="18:18" x14ac:dyDescent="0.2">
      <c r="R20059" s="234"/>
    </row>
    <row r="20060" spans="18:18" x14ac:dyDescent="0.2">
      <c r="R20060" s="236"/>
    </row>
    <row r="20061" spans="18:18" x14ac:dyDescent="0.2">
      <c r="R20061" s="236"/>
    </row>
    <row r="20062" spans="18:18" x14ac:dyDescent="0.2">
      <c r="R20062" s="237"/>
    </row>
    <row r="20063" spans="18:18" x14ac:dyDescent="0.2">
      <c r="R20063" s="237"/>
    </row>
    <row r="20068" spans="18:18" x14ac:dyDescent="0.2">
      <c r="R20068" s="97"/>
    </row>
    <row r="20069" spans="18:18" x14ac:dyDescent="0.2">
      <c r="R20069" s="234"/>
    </row>
    <row r="20070" spans="18:18" x14ac:dyDescent="0.2">
      <c r="R20070" s="262"/>
    </row>
    <row r="20071" spans="18:18" x14ac:dyDescent="0.2">
      <c r="R20071" s="234"/>
    </row>
    <row r="20072" spans="18:18" x14ac:dyDescent="0.2">
      <c r="R20072" s="234"/>
    </row>
    <row r="20073" spans="18:18" x14ac:dyDescent="0.2">
      <c r="R20073" s="94"/>
    </row>
    <row r="20088" spans="18:18" x14ac:dyDescent="0.2">
      <c r="R20088" s="235"/>
    </row>
    <row r="20089" spans="18:18" x14ac:dyDescent="0.2">
      <c r="R20089" s="234"/>
    </row>
    <row r="20090" spans="18:18" x14ac:dyDescent="0.2">
      <c r="R20090" s="236"/>
    </row>
    <row r="20091" spans="18:18" x14ac:dyDescent="0.2">
      <c r="R20091" s="236"/>
    </row>
    <row r="20092" spans="18:18" x14ac:dyDescent="0.2">
      <c r="R20092" s="234"/>
    </row>
    <row r="20093" spans="18:18" x14ac:dyDescent="0.2">
      <c r="R20093" s="236"/>
    </row>
    <row r="20094" spans="18:18" x14ac:dyDescent="0.2">
      <c r="R20094" s="236"/>
    </row>
    <row r="20095" spans="18:18" x14ac:dyDescent="0.2">
      <c r="R20095" s="237"/>
    </row>
    <row r="20096" spans="18:18" x14ac:dyDescent="0.2">
      <c r="R20096" s="237"/>
    </row>
    <row r="20101" spans="18:18" x14ac:dyDescent="0.2">
      <c r="R20101" s="97"/>
    </row>
    <row r="20102" spans="18:18" x14ac:dyDescent="0.2">
      <c r="R20102" s="234"/>
    </row>
    <row r="20103" spans="18:18" x14ac:dyDescent="0.2">
      <c r="R20103" s="262"/>
    </row>
    <row r="20104" spans="18:18" x14ac:dyDescent="0.2">
      <c r="R20104" s="234"/>
    </row>
    <row r="20105" spans="18:18" x14ac:dyDescent="0.2">
      <c r="R20105" s="234"/>
    </row>
    <row r="20106" spans="18:18" x14ac:dyDescent="0.2">
      <c r="R20106" s="94"/>
    </row>
    <row r="20121" spans="18:18" x14ac:dyDescent="0.2">
      <c r="R20121" s="235"/>
    </row>
    <row r="20122" spans="18:18" x14ac:dyDescent="0.2">
      <c r="R20122" s="234"/>
    </row>
    <row r="20123" spans="18:18" x14ac:dyDescent="0.2">
      <c r="R20123" s="236"/>
    </row>
    <row r="20124" spans="18:18" x14ac:dyDescent="0.2">
      <c r="R20124" s="236"/>
    </row>
    <row r="20125" spans="18:18" x14ac:dyDescent="0.2">
      <c r="R20125" s="234"/>
    </row>
    <row r="20126" spans="18:18" x14ac:dyDescent="0.2">
      <c r="R20126" s="236"/>
    </row>
    <row r="20127" spans="18:18" x14ac:dyDescent="0.2">
      <c r="R20127" s="236"/>
    </row>
    <row r="20128" spans="18:18" x14ac:dyDescent="0.2">
      <c r="R20128" s="237"/>
    </row>
    <row r="20129" spans="18:18" x14ac:dyDescent="0.2">
      <c r="R20129" s="237"/>
    </row>
    <row r="20134" spans="18:18" x14ac:dyDescent="0.2">
      <c r="R20134" s="97"/>
    </row>
    <row r="20135" spans="18:18" x14ac:dyDescent="0.2">
      <c r="R20135" s="234"/>
    </row>
    <row r="20136" spans="18:18" x14ac:dyDescent="0.2">
      <c r="R20136" s="262"/>
    </row>
    <row r="20137" spans="18:18" x14ac:dyDescent="0.2">
      <c r="R20137" s="234"/>
    </row>
    <row r="20138" spans="18:18" x14ac:dyDescent="0.2">
      <c r="R20138" s="234"/>
    </row>
    <row r="20139" spans="18:18" x14ac:dyDescent="0.2">
      <c r="R20139" s="94"/>
    </row>
    <row r="20154" spans="18:18" x14ac:dyDescent="0.2">
      <c r="R20154" s="235"/>
    </row>
    <row r="20155" spans="18:18" x14ac:dyDescent="0.2">
      <c r="R20155" s="234"/>
    </row>
    <row r="20156" spans="18:18" x14ac:dyDescent="0.2">
      <c r="R20156" s="236"/>
    </row>
    <row r="20157" spans="18:18" x14ac:dyDescent="0.2">
      <c r="R20157" s="236"/>
    </row>
    <row r="20158" spans="18:18" x14ac:dyDescent="0.2">
      <c r="R20158" s="234"/>
    </row>
    <row r="20159" spans="18:18" x14ac:dyDescent="0.2">
      <c r="R20159" s="236"/>
    </row>
    <row r="20160" spans="18:18" x14ac:dyDescent="0.2">
      <c r="R20160" s="236"/>
    </row>
    <row r="20161" spans="18:18" x14ac:dyDescent="0.2">
      <c r="R20161" s="237"/>
    </row>
    <row r="20162" spans="18:18" x14ac:dyDescent="0.2">
      <c r="R20162" s="237"/>
    </row>
    <row r="20167" spans="18:18" x14ac:dyDescent="0.2">
      <c r="R20167" s="97"/>
    </row>
    <row r="20168" spans="18:18" x14ac:dyDescent="0.2">
      <c r="R20168" s="234"/>
    </row>
    <row r="20169" spans="18:18" x14ac:dyDescent="0.2">
      <c r="R20169" s="262"/>
    </row>
    <row r="20170" spans="18:18" x14ac:dyDescent="0.2">
      <c r="R20170" s="234"/>
    </row>
    <row r="20171" spans="18:18" x14ac:dyDescent="0.2">
      <c r="R20171" s="234"/>
    </row>
    <row r="20172" spans="18:18" x14ac:dyDescent="0.2">
      <c r="R20172" s="94"/>
    </row>
    <row r="20187" spans="18:18" x14ac:dyDescent="0.2">
      <c r="R20187" s="235"/>
    </row>
    <row r="20188" spans="18:18" x14ac:dyDescent="0.2">
      <c r="R20188" s="234"/>
    </row>
    <row r="20189" spans="18:18" x14ac:dyDescent="0.2">
      <c r="R20189" s="236"/>
    </row>
    <row r="20190" spans="18:18" x14ac:dyDescent="0.2">
      <c r="R20190" s="236"/>
    </row>
    <row r="20191" spans="18:18" x14ac:dyDescent="0.2">
      <c r="R20191" s="234"/>
    </row>
    <row r="20192" spans="18:18" x14ac:dyDescent="0.2">
      <c r="R20192" s="236"/>
    </row>
    <row r="20193" spans="18:18" x14ac:dyDescent="0.2">
      <c r="R20193" s="236"/>
    </row>
    <row r="20194" spans="18:18" x14ac:dyDescent="0.2">
      <c r="R20194" s="237"/>
    </row>
    <row r="20195" spans="18:18" x14ac:dyDescent="0.2">
      <c r="R20195" s="237"/>
    </row>
    <row r="20200" spans="18:18" x14ac:dyDescent="0.2">
      <c r="R20200" s="97"/>
    </row>
    <row r="20201" spans="18:18" x14ac:dyDescent="0.2">
      <c r="R20201" s="234"/>
    </row>
    <row r="20202" spans="18:18" x14ac:dyDescent="0.2">
      <c r="R20202" s="262"/>
    </row>
    <row r="20203" spans="18:18" x14ac:dyDescent="0.2">
      <c r="R20203" s="234"/>
    </row>
    <row r="20204" spans="18:18" x14ac:dyDescent="0.2">
      <c r="R20204" s="234"/>
    </row>
    <row r="20205" spans="18:18" x14ac:dyDescent="0.2">
      <c r="R20205" s="94"/>
    </row>
    <row r="20220" spans="18:18" x14ac:dyDescent="0.2">
      <c r="R20220" s="235"/>
    </row>
    <row r="20221" spans="18:18" x14ac:dyDescent="0.2">
      <c r="R20221" s="234"/>
    </row>
    <row r="20222" spans="18:18" x14ac:dyDescent="0.2">
      <c r="R20222" s="236"/>
    </row>
    <row r="20223" spans="18:18" x14ac:dyDescent="0.2">
      <c r="R20223" s="236"/>
    </row>
    <row r="20224" spans="18:18" x14ac:dyDescent="0.2">
      <c r="R20224" s="234"/>
    </row>
    <row r="20225" spans="18:18" x14ac:dyDescent="0.2">
      <c r="R20225" s="236"/>
    </row>
    <row r="20226" spans="18:18" x14ac:dyDescent="0.2">
      <c r="R20226" s="236"/>
    </row>
    <row r="20227" spans="18:18" x14ac:dyDescent="0.2">
      <c r="R20227" s="237"/>
    </row>
    <row r="20228" spans="18:18" x14ac:dyDescent="0.2">
      <c r="R20228" s="237"/>
    </row>
    <row r="20233" spans="18:18" x14ac:dyDescent="0.2">
      <c r="R20233" s="97"/>
    </row>
    <row r="20234" spans="18:18" x14ac:dyDescent="0.2">
      <c r="R20234" s="234"/>
    </row>
    <row r="20235" spans="18:18" x14ac:dyDescent="0.2">
      <c r="R20235" s="262"/>
    </row>
    <row r="20236" spans="18:18" x14ac:dyDescent="0.2">
      <c r="R20236" s="234"/>
    </row>
    <row r="20237" spans="18:18" x14ac:dyDescent="0.2">
      <c r="R20237" s="234"/>
    </row>
    <row r="20238" spans="18:18" x14ac:dyDescent="0.2">
      <c r="R20238" s="94"/>
    </row>
    <row r="20253" spans="18:18" x14ac:dyDescent="0.2">
      <c r="R20253" s="235"/>
    </row>
    <row r="20254" spans="18:18" x14ac:dyDescent="0.2">
      <c r="R20254" s="234"/>
    </row>
    <row r="20255" spans="18:18" x14ac:dyDescent="0.2">
      <c r="R20255" s="236"/>
    </row>
    <row r="20256" spans="18:18" x14ac:dyDescent="0.2">
      <c r="R20256" s="236"/>
    </row>
    <row r="20257" spans="18:18" x14ac:dyDescent="0.2">
      <c r="R20257" s="234"/>
    </row>
    <row r="20258" spans="18:18" x14ac:dyDescent="0.2">
      <c r="R20258" s="236"/>
    </row>
    <row r="20259" spans="18:18" x14ac:dyDescent="0.2">
      <c r="R20259" s="236"/>
    </row>
    <row r="20260" spans="18:18" x14ac:dyDescent="0.2">
      <c r="R20260" s="237"/>
    </row>
    <row r="20261" spans="18:18" x14ac:dyDescent="0.2">
      <c r="R20261" s="237"/>
    </row>
    <row r="20266" spans="18:18" x14ac:dyDescent="0.2">
      <c r="R20266" s="97"/>
    </row>
    <row r="20267" spans="18:18" x14ac:dyDescent="0.2">
      <c r="R20267" s="234"/>
    </row>
    <row r="20268" spans="18:18" x14ac:dyDescent="0.2">
      <c r="R20268" s="262"/>
    </row>
    <row r="20269" spans="18:18" x14ac:dyDescent="0.2">
      <c r="R20269" s="234"/>
    </row>
    <row r="20270" spans="18:18" x14ac:dyDescent="0.2">
      <c r="R20270" s="234"/>
    </row>
    <row r="20271" spans="18:18" x14ac:dyDescent="0.2">
      <c r="R20271" s="94"/>
    </row>
    <row r="20286" spans="18:18" x14ac:dyDescent="0.2">
      <c r="R20286" s="235"/>
    </row>
    <row r="20287" spans="18:18" x14ac:dyDescent="0.2">
      <c r="R20287" s="234"/>
    </row>
    <row r="20288" spans="18:18" x14ac:dyDescent="0.2">
      <c r="R20288" s="236"/>
    </row>
    <row r="20289" spans="18:18" x14ac:dyDescent="0.2">
      <c r="R20289" s="236"/>
    </row>
    <row r="20290" spans="18:18" x14ac:dyDescent="0.2">
      <c r="R20290" s="234"/>
    </row>
    <row r="20291" spans="18:18" x14ac:dyDescent="0.2">
      <c r="R20291" s="236"/>
    </row>
    <row r="20292" spans="18:18" x14ac:dyDescent="0.2">
      <c r="R20292" s="236"/>
    </row>
    <row r="20293" spans="18:18" x14ac:dyDescent="0.2">
      <c r="R20293" s="237"/>
    </row>
    <row r="20294" spans="18:18" x14ac:dyDescent="0.2">
      <c r="R20294" s="237"/>
    </row>
    <row r="20299" spans="18:18" x14ac:dyDescent="0.2">
      <c r="R20299" s="97"/>
    </row>
    <row r="20300" spans="18:18" x14ac:dyDescent="0.2">
      <c r="R20300" s="234"/>
    </row>
    <row r="20301" spans="18:18" x14ac:dyDescent="0.2">
      <c r="R20301" s="262"/>
    </row>
    <row r="20302" spans="18:18" x14ac:dyDescent="0.2">
      <c r="R20302" s="234"/>
    </row>
    <row r="20303" spans="18:18" x14ac:dyDescent="0.2">
      <c r="R20303" s="234"/>
    </row>
    <row r="20304" spans="18:18" x14ac:dyDescent="0.2">
      <c r="R20304" s="94"/>
    </row>
    <row r="20319" spans="18:18" x14ac:dyDescent="0.2">
      <c r="R20319" s="235"/>
    </row>
    <row r="20320" spans="18:18" x14ac:dyDescent="0.2">
      <c r="R20320" s="234"/>
    </row>
    <row r="20321" spans="18:18" x14ac:dyDescent="0.2">
      <c r="R20321" s="236"/>
    </row>
    <row r="20322" spans="18:18" x14ac:dyDescent="0.2">
      <c r="R20322" s="236"/>
    </row>
    <row r="20323" spans="18:18" x14ac:dyDescent="0.2">
      <c r="R20323" s="234"/>
    </row>
    <row r="20324" spans="18:18" x14ac:dyDescent="0.2">
      <c r="R20324" s="236"/>
    </row>
    <row r="20325" spans="18:18" x14ac:dyDescent="0.2">
      <c r="R20325" s="236"/>
    </row>
    <row r="20326" spans="18:18" x14ac:dyDescent="0.2">
      <c r="R20326" s="237"/>
    </row>
    <row r="20327" spans="18:18" x14ac:dyDescent="0.2">
      <c r="R20327" s="237"/>
    </row>
    <row r="20332" spans="18:18" x14ac:dyDescent="0.2">
      <c r="R20332" s="97"/>
    </row>
    <row r="20333" spans="18:18" x14ac:dyDescent="0.2">
      <c r="R20333" s="234"/>
    </row>
    <row r="20334" spans="18:18" x14ac:dyDescent="0.2">
      <c r="R20334" s="262"/>
    </row>
    <row r="20335" spans="18:18" x14ac:dyDescent="0.2">
      <c r="R20335" s="234"/>
    </row>
    <row r="20336" spans="18:18" x14ac:dyDescent="0.2">
      <c r="R20336" s="234"/>
    </row>
    <row r="20337" spans="18:18" x14ac:dyDescent="0.2">
      <c r="R20337" s="94"/>
    </row>
    <row r="20352" spans="18:18" x14ac:dyDescent="0.2">
      <c r="R20352" s="235"/>
    </row>
    <row r="20353" spans="18:18" x14ac:dyDescent="0.2">
      <c r="R20353" s="234"/>
    </row>
    <row r="20354" spans="18:18" x14ac:dyDescent="0.2">
      <c r="R20354" s="236"/>
    </row>
    <row r="20355" spans="18:18" x14ac:dyDescent="0.2">
      <c r="R20355" s="236"/>
    </row>
    <row r="20356" spans="18:18" x14ac:dyDescent="0.2">
      <c r="R20356" s="234"/>
    </row>
    <row r="20357" spans="18:18" x14ac:dyDescent="0.2">
      <c r="R20357" s="236"/>
    </row>
    <row r="20358" spans="18:18" x14ac:dyDescent="0.2">
      <c r="R20358" s="236"/>
    </row>
    <row r="20359" spans="18:18" x14ac:dyDescent="0.2">
      <c r="R20359" s="237"/>
    </row>
    <row r="20360" spans="18:18" x14ac:dyDescent="0.2">
      <c r="R20360" s="237"/>
    </row>
    <row r="20365" spans="18:18" x14ac:dyDescent="0.2">
      <c r="R20365" s="97"/>
    </row>
    <row r="20366" spans="18:18" x14ac:dyDescent="0.2">
      <c r="R20366" s="234"/>
    </row>
    <row r="20367" spans="18:18" x14ac:dyDescent="0.2">
      <c r="R20367" s="262"/>
    </row>
    <row r="20368" spans="18:18" x14ac:dyDescent="0.2">
      <c r="R20368" s="234"/>
    </row>
    <row r="20369" spans="18:18" x14ac:dyDescent="0.2">
      <c r="R20369" s="234"/>
    </row>
    <row r="20370" spans="18:18" x14ac:dyDescent="0.2">
      <c r="R20370" s="94"/>
    </row>
    <row r="20385" spans="18:18" x14ac:dyDescent="0.2">
      <c r="R20385" s="235"/>
    </row>
    <row r="20386" spans="18:18" x14ac:dyDescent="0.2">
      <c r="R20386" s="234"/>
    </row>
    <row r="20387" spans="18:18" x14ac:dyDescent="0.2">
      <c r="R20387" s="236"/>
    </row>
    <row r="20388" spans="18:18" x14ac:dyDescent="0.2">
      <c r="R20388" s="236"/>
    </row>
    <row r="20389" spans="18:18" x14ac:dyDescent="0.2">
      <c r="R20389" s="234"/>
    </row>
    <row r="20390" spans="18:18" x14ac:dyDescent="0.2">
      <c r="R20390" s="236"/>
    </row>
    <row r="20391" spans="18:18" x14ac:dyDescent="0.2">
      <c r="R20391" s="236"/>
    </row>
    <row r="20392" spans="18:18" x14ac:dyDescent="0.2">
      <c r="R20392" s="237"/>
    </row>
    <row r="20393" spans="18:18" x14ac:dyDescent="0.2">
      <c r="R20393" s="237"/>
    </row>
    <row r="20398" spans="18:18" x14ac:dyDescent="0.2">
      <c r="R20398" s="97"/>
    </row>
    <row r="20399" spans="18:18" x14ac:dyDescent="0.2">
      <c r="R20399" s="234"/>
    </row>
    <row r="20400" spans="18:18" x14ac:dyDescent="0.2">
      <c r="R20400" s="262"/>
    </row>
    <row r="20401" spans="18:18" x14ac:dyDescent="0.2">
      <c r="R20401" s="234"/>
    </row>
    <row r="20402" spans="18:18" x14ac:dyDescent="0.2">
      <c r="R20402" s="234"/>
    </row>
    <row r="20403" spans="18:18" x14ac:dyDescent="0.2">
      <c r="R20403" s="94"/>
    </row>
    <row r="20418" spans="18:18" x14ac:dyDescent="0.2">
      <c r="R20418" s="235"/>
    </row>
    <row r="20419" spans="18:18" x14ac:dyDescent="0.2">
      <c r="R20419" s="234"/>
    </row>
    <row r="20420" spans="18:18" x14ac:dyDescent="0.2">
      <c r="R20420" s="236"/>
    </row>
    <row r="20421" spans="18:18" x14ac:dyDescent="0.2">
      <c r="R20421" s="236"/>
    </row>
    <row r="20422" spans="18:18" x14ac:dyDescent="0.2">
      <c r="R20422" s="234"/>
    </row>
    <row r="20423" spans="18:18" x14ac:dyDescent="0.2">
      <c r="R20423" s="236"/>
    </row>
    <row r="20424" spans="18:18" x14ac:dyDescent="0.2">
      <c r="R20424" s="236"/>
    </row>
    <row r="20425" spans="18:18" x14ac:dyDescent="0.2">
      <c r="R20425" s="237"/>
    </row>
    <row r="20426" spans="18:18" x14ac:dyDescent="0.2">
      <c r="R20426" s="237"/>
    </row>
    <row r="20431" spans="18:18" x14ac:dyDescent="0.2">
      <c r="R20431" s="97"/>
    </row>
    <row r="20432" spans="18:18" x14ac:dyDescent="0.2">
      <c r="R20432" s="234"/>
    </row>
    <row r="20433" spans="18:18" x14ac:dyDescent="0.2">
      <c r="R20433" s="262"/>
    </row>
    <row r="20434" spans="18:18" x14ac:dyDescent="0.2">
      <c r="R20434" s="234"/>
    </row>
    <row r="20435" spans="18:18" x14ac:dyDescent="0.2">
      <c r="R20435" s="234"/>
    </row>
    <row r="20436" spans="18:18" x14ac:dyDescent="0.2">
      <c r="R20436" s="94"/>
    </row>
    <row r="20451" spans="18:18" x14ac:dyDescent="0.2">
      <c r="R20451" s="235"/>
    </row>
    <row r="20452" spans="18:18" x14ac:dyDescent="0.2">
      <c r="R20452" s="234"/>
    </row>
    <row r="20453" spans="18:18" x14ac:dyDescent="0.2">
      <c r="R20453" s="236"/>
    </row>
    <row r="20454" spans="18:18" x14ac:dyDescent="0.2">
      <c r="R20454" s="236"/>
    </row>
    <row r="20455" spans="18:18" x14ac:dyDescent="0.2">
      <c r="R20455" s="234"/>
    </row>
    <row r="20456" spans="18:18" x14ac:dyDescent="0.2">
      <c r="R20456" s="236"/>
    </row>
    <row r="20457" spans="18:18" x14ac:dyDescent="0.2">
      <c r="R20457" s="236"/>
    </row>
    <row r="20458" spans="18:18" x14ac:dyDescent="0.2">
      <c r="R20458" s="237"/>
    </row>
    <row r="20459" spans="18:18" x14ac:dyDescent="0.2">
      <c r="R20459" s="237"/>
    </row>
    <row r="20464" spans="18:18" x14ac:dyDescent="0.2">
      <c r="R20464" s="97"/>
    </row>
    <row r="20465" spans="18:18" x14ac:dyDescent="0.2">
      <c r="R20465" s="234"/>
    </row>
    <row r="20466" spans="18:18" x14ac:dyDescent="0.2">
      <c r="R20466" s="262"/>
    </row>
    <row r="20467" spans="18:18" x14ac:dyDescent="0.2">
      <c r="R20467" s="234"/>
    </row>
    <row r="20468" spans="18:18" x14ac:dyDescent="0.2">
      <c r="R20468" s="234"/>
    </row>
    <row r="20469" spans="18:18" x14ac:dyDescent="0.2">
      <c r="R20469" s="94"/>
    </row>
    <row r="20484" spans="18:18" x14ac:dyDescent="0.2">
      <c r="R20484" s="235"/>
    </row>
    <row r="20485" spans="18:18" x14ac:dyDescent="0.2">
      <c r="R20485" s="234"/>
    </row>
    <row r="20486" spans="18:18" x14ac:dyDescent="0.2">
      <c r="R20486" s="236"/>
    </row>
    <row r="20487" spans="18:18" x14ac:dyDescent="0.2">
      <c r="R20487" s="236"/>
    </row>
    <row r="20488" spans="18:18" x14ac:dyDescent="0.2">
      <c r="R20488" s="234"/>
    </row>
    <row r="20489" spans="18:18" x14ac:dyDescent="0.2">
      <c r="R20489" s="236"/>
    </row>
    <row r="20490" spans="18:18" x14ac:dyDescent="0.2">
      <c r="R20490" s="236"/>
    </row>
    <row r="20491" spans="18:18" x14ac:dyDescent="0.2">
      <c r="R20491" s="237"/>
    </row>
    <row r="20492" spans="18:18" x14ac:dyDescent="0.2">
      <c r="R20492" s="237"/>
    </row>
    <row r="20497" spans="18:18" x14ac:dyDescent="0.2">
      <c r="R20497" s="97"/>
    </row>
    <row r="20498" spans="18:18" x14ac:dyDescent="0.2">
      <c r="R20498" s="234"/>
    </row>
    <row r="20499" spans="18:18" x14ac:dyDescent="0.2">
      <c r="R20499" s="262"/>
    </row>
    <row r="20500" spans="18:18" x14ac:dyDescent="0.2">
      <c r="R20500" s="234"/>
    </row>
    <row r="20501" spans="18:18" x14ac:dyDescent="0.2">
      <c r="R20501" s="234"/>
    </row>
    <row r="20502" spans="18:18" x14ac:dyDescent="0.2">
      <c r="R20502" s="94"/>
    </row>
    <row r="20517" spans="18:18" x14ac:dyDescent="0.2">
      <c r="R20517" s="235"/>
    </row>
    <row r="20518" spans="18:18" x14ac:dyDescent="0.2">
      <c r="R20518" s="234"/>
    </row>
    <row r="20519" spans="18:18" x14ac:dyDescent="0.2">
      <c r="R20519" s="236"/>
    </row>
    <row r="20520" spans="18:18" x14ac:dyDescent="0.2">
      <c r="R20520" s="236"/>
    </row>
    <row r="20521" spans="18:18" x14ac:dyDescent="0.2">
      <c r="R20521" s="234"/>
    </row>
    <row r="20522" spans="18:18" x14ac:dyDescent="0.2">
      <c r="R20522" s="236"/>
    </row>
    <row r="20523" spans="18:18" x14ac:dyDescent="0.2">
      <c r="R20523" s="236"/>
    </row>
    <row r="20524" spans="18:18" x14ac:dyDescent="0.2">
      <c r="R20524" s="237"/>
    </row>
    <row r="20525" spans="18:18" x14ac:dyDescent="0.2">
      <c r="R20525" s="237"/>
    </row>
    <row r="20530" spans="18:18" x14ac:dyDescent="0.2">
      <c r="R20530" s="97"/>
    </row>
    <row r="20531" spans="18:18" x14ac:dyDescent="0.2">
      <c r="R20531" s="234"/>
    </row>
    <row r="20532" spans="18:18" x14ac:dyDescent="0.2">
      <c r="R20532" s="262"/>
    </row>
    <row r="20533" spans="18:18" x14ac:dyDescent="0.2">
      <c r="R20533" s="234"/>
    </row>
    <row r="20534" spans="18:18" x14ac:dyDescent="0.2">
      <c r="R20534" s="234"/>
    </row>
    <row r="20535" spans="18:18" x14ac:dyDescent="0.2">
      <c r="R20535" s="94"/>
    </row>
    <row r="20550" spans="18:18" x14ac:dyDescent="0.2">
      <c r="R20550" s="235"/>
    </row>
    <row r="20551" spans="18:18" x14ac:dyDescent="0.2">
      <c r="R20551" s="234"/>
    </row>
    <row r="20552" spans="18:18" x14ac:dyDescent="0.2">
      <c r="R20552" s="236"/>
    </row>
    <row r="20553" spans="18:18" x14ac:dyDescent="0.2">
      <c r="R20553" s="236"/>
    </row>
    <row r="20554" spans="18:18" x14ac:dyDescent="0.2">
      <c r="R20554" s="234"/>
    </row>
    <row r="20555" spans="18:18" x14ac:dyDescent="0.2">
      <c r="R20555" s="236"/>
    </row>
    <row r="20556" spans="18:18" x14ac:dyDescent="0.2">
      <c r="R20556" s="236"/>
    </row>
    <row r="20557" spans="18:18" x14ac:dyDescent="0.2">
      <c r="R20557" s="237"/>
    </row>
    <row r="20558" spans="18:18" x14ac:dyDescent="0.2">
      <c r="R20558" s="237"/>
    </row>
    <row r="20563" spans="18:18" x14ac:dyDescent="0.2">
      <c r="R20563" s="97"/>
    </row>
    <row r="20564" spans="18:18" x14ac:dyDescent="0.2">
      <c r="R20564" s="234"/>
    </row>
    <row r="20565" spans="18:18" x14ac:dyDescent="0.2">
      <c r="R20565" s="262"/>
    </row>
    <row r="20566" spans="18:18" x14ac:dyDescent="0.2">
      <c r="R20566" s="234"/>
    </row>
    <row r="20567" spans="18:18" x14ac:dyDescent="0.2">
      <c r="R20567" s="234"/>
    </row>
    <row r="20568" spans="18:18" x14ac:dyDescent="0.2">
      <c r="R20568" s="94"/>
    </row>
    <row r="20583" spans="18:18" x14ac:dyDescent="0.2">
      <c r="R20583" s="235"/>
    </row>
    <row r="20584" spans="18:18" x14ac:dyDescent="0.2">
      <c r="R20584" s="234"/>
    </row>
    <row r="20585" spans="18:18" x14ac:dyDescent="0.2">
      <c r="R20585" s="236"/>
    </row>
    <row r="20586" spans="18:18" x14ac:dyDescent="0.2">
      <c r="R20586" s="236"/>
    </row>
    <row r="20587" spans="18:18" x14ac:dyDescent="0.2">
      <c r="R20587" s="234"/>
    </row>
    <row r="20588" spans="18:18" x14ac:dyDescent="0.2">
      <c r="R20588" s="236"/>
    </row>
    <row r="20589" spans="18:18" x14ac:dyDescent="0.2">
      <c r="R20589" s="236"/>
    </row>
    <row r="20590" spans="18:18" x14ac:dyDescent="0.2">
      <c r="R20590" s="237"/>
    </row>
    <row r="20591" spans="18:18" x14ac:dyDescent="0.2">
      <c r="R20591" s="237"/>
    </row>
    <row r="20596" spans="18:18" x14ac:dyDescent="0.2">
      <c r="R20596" s="97"/>
    </row>
    <row r="20597" spans="18:18" x14ac:dyDescent="0.2">
      <c r="R20597" s="234"/>
    </row>
    <row r="20598" spans="18:18" x14ac:dyDescent="0.2">
      <c r="R20598" s="262"/>
    </row>
    <row r="20599" spans="18:18" x14ac:dyDescent="0.2">
      <c r="R20599" s="234"/>
    </row>
    <row r="20600" spans="18:18" x14ac:dyDescent="0.2">
      <c r="R20600" s="234"/>
    </row>
    <row r="20601" spans="18:18" x14ac:dyDescent="0.2">
      <c r="R20601" s="94"/>
    </row>
    <row r="20616" spans="18:18" x14ac:dyDescent="0.2">
      <c r="R20616" s="235"/>
    </row>
    <row r="20617" spans="18:18" x14ac:dyDescent="0.2">
      <c r="R20617" s="234"/>
    </row>
    <row r="20618" spans="18:18" x14ac:dyDescent="0.2">
      <c r="R20618" s="236"/>
    </row>
    <row r="20619" spans="18:18" x14ac:dyDescent="0.2">
      <c r="R20619" s="236"/>
    </row>
    <row r="20620" spans="18:18" x14ac:dyDescent="0.2">
      <c r="R20620" s="234"/>
    </row>
    <row r="20621" spans="18:18" x14ac:dyDescent="0.2">
      <c r="R20621" s="236"/>
    </row>
    <row r="20622" spans="18:18" x14ac:dyDescent="0.2">
      <c r="R20622" s="236"/>
    </row>
    <row r="20623" spans="18:18" x14ac:dyDescent="0.2">
      <c r="R20623" s="237"/>
    </row>
    <row r="20624" spans="18:18" x14ac:dyDescent="0.2">
      <c r="R20624" s="237"/>
    </row>
    <row r="20629" spans="18:18" x14ac:dyDescent="0.2">
      <c r="R20629" s="97"/>
    </row>
    <row r="20630" spans="18:18" x14ac:dyDescent="0.2">
      <c r="R20630" s="234"/>
    </row>
    <row r="20631" spans="18:18" x14ac:dyDescent="0.2">
      <c r="R20631" s="262"/>
    </row>
    <row r="20632" spans="18:18" x14ac:dyDescent="0.2">
      <c r="R20632" s="234"/>
    </row>
    <row r="20633" spans="18:18" x14ac:dyDescent="0.2">
      <c r="R20633" s="234"/>
    </row>
    <row r="20634" spans="18:18" x14ac:dyDescent="0.2">
      <c r="R20634" s="94"/>
    </row>
    <row r="20649" spans="18:18" x14ac:dyDescent="0.2">
      <c r="R20649" s="235"/>
    </row>
    <row r="20650" spans="18:18" x14ac:dyDescent="0.2">
      <c r="R20650" s="234"/>
    </row>
    <row r="20651" spans="18:18" x14ac:dyDescent="0.2">
      <c r="R20651" s="236"/>
    </row>
    <row r="20652" spans="18:18" x14ac:dyDescent="0.2">
      <c r="R20652" s="236"/>
    </row>
    <row r="20653" spans="18:18" x14ac:dyDescent="0.2">
      <c r="R20653" s="234"/>
    </row>
    <row r="20654" spans="18:18" x14ac:dyDescent="0.2">
      <c r="R20654" s="236"/>
    </row>
    <row r="20655" spans="18:18" x14ac:dyDescent="0.2">
      <c r="R20655" s="236"/>
    </row>
    <row r="20656" spans="18:18" x14ac:dyDescent="0.2">
      <c r="R20656" s="237"/>
    </row>
    <row r="20657" spans="18:18" x14ac:dyDescent="0.2">
      <c r="R20657" s="237"/>
    </row>
    <row r="20662" spans="18:18" x14ac:dyDescent="0.2">
      <c r="R20662" s="97"/>
    </row>
    <row r="20663" spans="18:18" x14ac:dyDescent="0.2">
      <c r="R20663" s="234"/>
    </row>
    <row r="20664" spans="18:18" x14ac:dyDescent="0.2">
      <c r="R20664" s="262"/>
    </row>
    <row r="20665" spans="18:18" x14ac:dyDescent="0.2">
      <c r="R20665" s="234"/>
    </row>
    <row r="20666" spans="18:18" x14ac:dyDescent="0.2">
      <c r="R20666" s="234"/>
    </row>
    <row r="20667" spans="18:18" x14ac:dyDescent="0.2">
      <c r="R20667" s="94"/>
    </row>
    <row r="20682" spans="18:18" x14ac:dyDescent="0.2">
      <c r="R20682" s="235"/>
    </row>
    <row r="20683" spans="18:18" x14ac:dyDescent="0.2">
      <c r="R20683" s="234"/>
    </row>
    <row r="20684" spans="18:18" x14ac:dyDescent="0.2">
      <c r="R20684" s="236"/>
    </row>
    <row r="20685" spans="18:18" x14ac:dyDescent="0.2">
      <c r="R20685" s="236"/>
    </row>
    <row r="20686" spans="18:18" x14ac:dyDescent="0.2">
      <c r="R20686" s="234"/>
    </row>
    <row r="20687" spans="18:18" x14ac:dyDescent="0.2">
      <c r="R20687" s="236"/>
    </row>
    <row r="20688" spans="18:18" x14ac:dyDescent="0.2">
      <c r="R20688" s="236"/>
    </row>
    <row r="20689" spans="18:18" x14ac:dyDescent="0.2">
      <c r="R20689" s="237"/>
    </row>
    <row r="20690" spans="18:18" x14ac:dyDescent="0.2">
      <c r="R20690" s="237"/>
    </row>
    <row r="20695" spans="18:18" x14ac:dyDescent="0.2">
      <c r="R20695" s="97"/>
    </row>
    <row r="20696" spans="18:18" x14ac:dyDescent="0.2">
      <c r="R20696" s="234"/>
    </row>
    <row r="20697" spans="18:18" x14ac:dyDescent="0.2">
      <c r="R20697" s="262"/>
    </row>
    <row r="20698" spans="18:18" x14ac:dyDescent="0.2">
      <c r="R20698" s="234"/>
    </row>
    <row r="20699" spans="18:18" x14ac:dyDescent="0.2">
      <c r="R20699" s="234"/>
    </row>
    <row r="20700" spans="18:18" x14ac:dyDescent="0.2">
      <c r="R20700" s="94"/>
    </row>
    <row r="20715" spans="18:18" x14ac:dyDescent="0.2">
      <c r="R20715" s="235"/>
    </row>
    <row r="20716" spans="18:18" x14ac:dyDescent="0.2">
      <c r="R20716" s="234"/>
    </row>
    <row r="20717" spans="18:18" x14ac:dyDescent="0.2">
      <c r="R20717" s="236"/>
    </row>
    <row r="20718" spans="18:18" x14ac:dyDescent="0.2">
      <c r="R20718" s="236"/>
    </row>
    <row r="20719" spans="18:18" x14ac:dyDescent="0.2">
      <c r="R20719" s="234"/>
    </row>
    <row r="20720" spans="18:18" x14ac:dyDescent="0.2">
      <c r="R20720" s="236"/>
    </row>
    <row r="20721" spans="18:18" x14ac:dyDescent="0.2">
      <c r="R20721" s="236"/>
    </row>
    <row r="20722" spans="18:18" x14ac:dyDescent="0.2">
      <c r="R20722" s="237"/>
    </row>
    <row r="20723" spans="18:18" x14ac:dyDescent="0.2">
      <c r="R20723" s="237"/>
    </row>
    <row r="20728" spans="18:18" x14ac:dyDescent="0.2">
      <c r="R20728" s="97"/>
    </row>
    <row r="20729" spans="18:18" x14ac:dyDescent="0.2">
      <c r="R20729" s="234"/>
    </row>
    <row r="20730" spans="18:18" x14ac:dyDescent="0.2">
      <c r="R20730" s="262"/>
    </row>
    <row r="20731" spans="18:18" x14ac:dyDescent="0.2">
      <c r="R20731" s="234"/>
    </row>
    <row r="20732" spans="18:18" x14ac:dyDescent="0.2">
      <c r="R20732" s="234"/>
    </row>
    <row r="20733" spans="18:18" x14ac:dyDescent="0.2">
      <c r="R20733" s="94"/>
    </row>
    <row r="20748" spans="18:18" x14ac:dyDescent="0.2">
      <c r="R20748" s="235"/>
    </row>
    <row r="20749" spans="18:18" x14ac:dyDescent="0.2">
      <c r="R20749" s="234"/>
    </row>
    <row r="20750" spans="18:18" x14ac:dyDescent="0.2">
      <c r="R20750" s="236"/>
    </row>
    <row r="20751" spans="18:18" x14ac:dyDescent="0.2">
      <c r="R20751" s="236"/>
    </row>
    <row r="20752" spans="18:18" x14ac:dyDescent="0.2">
      <c r="R20752" s="234"/>
    </row>
    <row r="20753" spans="18:18" x14ac:dyDescent="0.2">
      <c r="R20753" s="236"/>
    </row>
    <row r="20754" spans="18:18" x14ac:dyDescent="0.2">
      <c r="R20754" s="236"/>
    </row>
    <row r="20755" spans="18:18" x14ac:dyDescent="0.2">
      <c r="R20755" s="237"/>
    </row>
    <row r="20756" spans="18:18" x14ac:dyDescent="0.2">
      <c r="R20756" s="237"/>
    </row>
    <row r="20761" spans="18:18" x14ac:dyDescent="0.2">
      <c r="R20761" s="97"/>
    </row>
    <row r="20762" spans="18:18" x14ac:dyDescent="0.2">
      <c r="R20762" s="234"/>
    </row>
    <row r="20763" spans="18:18" x14ac:dyDescent="0.2">
      <c r="R20763" s="262"/>
    </row>
    <row r="20764" spans="18:18" x14ac:dyDescent="0.2">
      <c r="R20764" s="234"/>
    </row>
    <row r="20765" spans="18:18" x14ac:dyDescent="0.2">
      <c r="R20765" s="234"/>
    </row>
    <row r="20766" spans="18:18" x14ac:dyDescent="0.2">
      <c r="R20766" s="94"/>
    </row>
    <row r="20781" spans="18:18" x14ac:dyDescent="0.2">
      <c r="R20781" s="235"/>
    </row>
    <row r="20782" spans="18:18" x14ac:dyDescent="0.2">
      <c r="R20782" s="234"/>
    </row>
    <row r="20783" spans="18:18" x14ac:dyDescent="0.2">
      <c r="R20783" s="236"/>
    </row>
    <row r="20784" spans="18:18" x14ac:dyDescent="0.2">
      <c r="R20784" s="236"/>
    </row>
    <row r="20785" spans="18:18" x14ac:dyDescent="0.2">
      <c r="R20785" s="234"/>
    </row>
    <row r="20786" spans="18:18" x14ac:dyDescent="0.2">
      <c r="R20786" s="236"/>
    </row>
    <row r="20787" spans="18:18" x14ac:dyDescent="0.2">
      <c r="R20787" s="236"/>
    </row>
    <row r="20788" spans="18:18" x14ac:dyDescent="0.2">
      <c r="R20788" s="237"/>
    </row>
    <row r="20789" spans="18:18" x14ac:dyDescent="0.2">
      <c r="R20789" s="237"/>
    </row>
    <row r="20794" spans="18:18" x14ac:dyDescent="0.2">
      <c r="R20794" s="97"/>
    </row>
    <row r="20795" spans="18:18" x14ac:dyDescent="0.2">
      <c r="R20795" s="234"/>
    </row>
    <row r="20796" spans="18:18" x14ac:dyDescent="0.2">
      <c r="R20796" s="262"/>
    </row>
    <row r="20797" spans="18:18" x14ac:dyDescent="0.2">
      <c r="R20797" s="234"/>
    </row>
    <row r="20798" spans="18:18" x14ac:dyDescent="0.2">
      <c r="R20798" s="234"/>
    </row>
    <row r="20799" spans="18:18" x14ac:dyDescent="0.2">
      <c r="R20799" s="94"/>
    </row>
    <row r="20814" spans="18:18" x14ac:dyDescent="0.2">
      <c r="R20814" s="235"/>
    </row>
    <row r="20815" spans="18:18" x14ac:dyDescent="0.2">
      <c r="R20815" s="234"/>
    </row>
    <row r="20816" spans="18:18" x14ac:dyDescent="0.2">
      <c r="R20816" s="236"/>
    </row>
    <row r="20817" spans="18:18" x14ac:dyDescent="0.2">
      <c r="R20817" s="236"/>
    </row>
    <row r="20818" spans="18:18" x14ac:dyDescent="0.2">
      <c r="R20818" s="234"/>
    </row>
    <row r="20819" spans="18:18" x14ac:dyDescent="0.2">
      <c r="R20819" s="236"/>
    </row>
    <row r="20820" spans="18:18" x14ac:dyDescent="0.2">
      <c r="R20820" s="236"/>
    </row>
    <row r="20821" spans="18:18" x14ac:dyDescent="0.2">
      <c r="R20821" s="237"/>
    </row>
    <row r="20822" spans="18:18" x14ac:dyDescent="0.2">
      <c r="R20822" s="237"/>
    </row>
    <row r="20827" spans="18:18" x14ac:dyDescent="0.2">
      <c r="R20827" s="97"/>
    </row>
    <row r="20828" spans="18:18" x14ac:dyDescent="0.2">
      <c r="R20828" s="234"/>
    </row>
    <row r="20829" spans="18:18" x14ac:dyDescent="0.2">
      <c r="R20829" s="262"/>
    </row>
    <row r="20830" spans="18:18" x14ac:dyDescent="0.2">
      <c r="R20830" s="234"/>
    </row>
    <row r="20831" spans="18:18" x14ac:dyDescent="0.2">
      <c r="R20831" s="234"/>
    </row>
    <row r="20832" spans="18:18" x14ac:dyDescent="0.2">
      <c r="R20832" s="94"/>
    </row>
    <row r="20847" spans="18:18" x14ac:dyDescent="0.2">
      <c r="R20847" s="235"/>
    </row>
    <row r="20848" spans="18:18" x14ac:dyDescent="0.2">
      <c r="R20848" s="234"/>
    </row>
    <row r="20849" spans="18:18" x14ac:dyDescent="0.2">
      <c r="R20849" s="236"/>
    </row>
    <row r="20850" spans="18:18" x14ac:dyDescent="0.2">
      <c r="R20850" s="236"/>
    </row>
    <row r="20851" spans="18:18" x14ac:dyDescent="0.2">
      <c r="R20851" s="234"/>
    </row>
    <row r="20852" spans="18:18" x14ac:dyDescent="0.2">
      <c r="R20852" s="236"/>
    </row>
    <row r="20853" spans="18:18" x14ac:dyDescent="0.2">
      <c r="R20853" s="236"/>
    </row>
    <row r="20854" spans="18:18" x14ac:dyDescent="0.2">
      <c r="R20854" s="237"/>
    </row>
    <row r="20855" spans="18:18" x14ac:dyDescent="0.2">
      <c r="R20855" s="237"/>
    </row>
    <row r="20860" spans="18:18" x14ac:dyDescent="0.2">
      <c r="R20860" s="97"/>
    </row>
    <row r="20861" spans="18:18" x14ac:dyDescent="0.2">
      <c r="R20861" s="234"/>
    </row>
    <row r="20862" spans="18:18" x14ac:dyDescent="0.2">
      <c r="R20862" s="262"/>
    </row>
    <row r="20863" spans="18:18" x14ac:dyDescent="0.2">
      <c r="R20863" s="234"/>
    </row>
    <row r="20864" spans="18:18" x14ac:dyDescent="0.2">
      <c r="R20864" s="234"/>
    </row>
    <row r="20865" spans="18:18" x14ac:dyDescent="0.2">
      <c r="R20865" s="94"/>
    </row>
    <row r="20880" spans="18:18" x14ac:dyDescent="0.2">
      <c r="R20880" s="235"/>
    </row>
    <row r="20881" spans="18:18" x14ac:dyDescent="0.2">
      <c r="R20881" s="234"/>
    </row>
    <row r="20882" spans="18:18" x14ac:dyDescent="0.2">
      <c r="R20882" s="236"/>
    </row>
    <row r="20883" spans="18:18" x14ac:dyDescent="0.2">
      <c r="R20883" s="236"/>
    </row>
    <row r="20884" spans="18:18" x14ac:dyDescent="0.2">
      <c r="R20884" s="234"/>
    </row>
    <row r="20885" spans="18:18" x14ac:dyDescent="0.2">
      <c r="R20885" s="236"/>
    </row>
    <row r="20886" spans="18:18" x14ac:dyDescent="0.2">
      <c r="R20886" s="236"/>
    </row>
    <row r="20887" spans="18:18" x14ac:dyDescent="0.2">
      <c r="R20887" s="237"/>
    </row>
    <row r="20888" spans="18:18" x14ac:dyDescent="0.2">
      <c r="R20888" s="237"/>
    </row>
    <row r="20893" spans="18:18" x14ac:dyDescent="0.2">
      <c r="R20893" s="97"/>
    </row>
    <row r="20894" spans="18:18" x14ac:dyDescent="0.2">
      <c r="R20894" s="234"/>
    </row>
    <row r="20895" spans="18:18" x14ac:dyDescent="0.2">
      <c r="R20895" s="262"/>
    </row>
    <row r="20896" spans="18:18" x14ac:dyDescent="0.2">
      <c r="R20896" s="234"/>
    </row>
    <row r="20897" spans="18:18" x14ac:dyDescent="0.2">
      <c r="R20897" s="234"/>
    </row>
    <row r="20898" spans="18:18" x14ac:dyDescent="0.2">
      <c r="R20898" s="94"/>
    </row>
    <row r="20913" spans="18:18" x14ac:dyDescent="0.2">
      <c r="R20913" s="235"/>
    </row>
    <row r="20914" spans="18:18" x14ac:dyDescent="0.2">
      <c r="R20914" s="234"/>
    </row>
    <row r="20915" spans="18:18" x14ac:dyDescent="0.2">
      <c r="R20915" s="236"/>
    </row>
    <row r="20916" spans="18:18" x14ac:dyDescent="0.2">
      <c r="R20916" s="236"/>
    </row>
    <row r="20917" spans="18:18" x14ac:dyDescent="0.2">
      <c r="R20917" s="234"/>
    </row>
    <row r="20918" spans="18:18" x14ac:dyDescent="0.2">
      <c r="R20918" s="236"/>
    </row>
    <row r="20919" spans="18:18" x14ac:dyDescent="0.2">
      <c r="R20919" s="236"/>
    </row>
    <row r="20920" spans="18:18" x14ac:dyDescent="0.2">
      <c r="R20920" s="237"/>
    </row>
    <row r="20921" spans="18:18" x14ac:dyDescent="0.2">
      <c r="R20921" s="237"/>
    </row>
    <row r="20926" spans="18:18" x14ac:dyDescent="0.2">
      <c r="R20926" s="97"/>
    </row>
    <row r="20927" spans="18:18" x14ac:dyDescent="0.2">
      <c r="R20927" s="234"/>
    </row>
    <row r="20928" spans="18:18" x14ac:dyDescent="0.2">
      <c r="R20928" s="262"/>
    </row>
    <row r="20929" spans="18:18" x14ac:dyDescent="0.2">
      <c r="R20929" s="234"/>
    </row>
    <row r="20930" spans="18:18" x14ac:dyDescent="0.2">
      <c r="R20930" s="234"/>
    </row>
    <row r="20931" spans="18:18" x14ac:dyDescent="0.2">
      <c r="R20931" s="94"/>
    </row>
    <row r="20946" spans="18:18" x14ac:dyDescent="0.2">
      <c r="R20946" s="235"/>
    </row>
    <row r="20947" spans="18:18" x14ac:dyDescent="0.2">
      <c r="R20947" s="234"/>
    </row>
    <row r="20948" spans="18:18" x14ac:dyDescent="0.2">
      <c r="R20948" s="236"/>
    </row>
    <row r="20949" spans="18:18" x14ac:dyDescent="0.2">
      <c r="R20949" s="236"/>
    </row>
    <row r="20950" spans="18:18" x14ac:dyDescent="0.2">
      <c r="R20950" s="234"/>
    </row>
    <row r="20951" spans="18:18" x14ac:dyDescent="0.2">
      <c r="R20951" s="236"/>
    </row>
    <row r="20952" spans="18:18" x14ac:dyDescent="0.2">
      <c r="R20952" s="236"/>
    </row>
    <row r="20953" spans="18:18" x14ac:dyDescent="0.2">
      <c r="R20953" s="237"/>
    </row>
    <row r="20954" spans="18:18" x14ac:dyDescent="0.2">
      <c r="R20954" s="237"/>
    </row>
    <row r="20959" spans="18:18" x14ac:dyDescent="0.2">
      <c r="R20959" s="97"/>
    </row>
    <row r="20960" spans="18:18" x14ac:dyDescent="0.2">
      <c r="R20960" s="234"/>
    </row>
    <row r="20961" spans="18:18" x14ac:dyDescent="0.2">
      <c r="R20961" s="262"/>
    </row>
    <row r="20962" spans="18:18" x14ac:dyDescent="0.2">
      <c r="R20962" s="234"/>
    </row>
    <row r="20963" spans="18:18" x14ac:dyDescent="0.2">
      <c r="R20963" s="234"/>
    </row>
    <row r="20964" spans="18:18" x14ac:dyDescent="0.2">
      <c r="R20964" s="94"/>
    </row>
    <row r="20979" spans="18:18" x14ac:dyDescent="0.2">
      <c r="R20979" s="235"/>
    </row>
    <row r="20980" spans="18:18" x14ac:dyDescent="0.2">
      <c r="R20980" s="234"/>
    </row>
    <row r="20981" spans="18:18" x14ac:dyDescent="0.2">
      <c r="R20981" s="236"/>
    </row>
    <row r="20982" spans="18:18" x14ac:dyDescent="0.2">
      <c r="R20982" s="236"/>
    </row>
    <row r="20983" spans="18:18" x14ac:dyDescent="0.2">
      <c r="R20983" s="234"/>
    </row>
    <row r="20984" spans="18:18" x14ac:dyDescent="0.2">
      <c r="R20984" s="236"/>
    </row>
    <row r="20985" spans="18:18" x14ac:dyDescent="0.2">
      <c r="R20985" s="236"/>
    </row>
    <row r="20986" spans="18:18" x14ac:dyDescent="0.2">
      <c r="R20986" s="237"/>
    </row>
    <row r="20987" spans="18:18" x14ac:dyDescent="0.2">
      <c r="R20987" s="237"/>
    </row>
    <row r="20992" spans="18:18" x14ac:dyDescent="0.2">
      <c r="R20992" s="97"/>
    </row>
    <row r="20993" spans="18:18" x14ac:dyDescent="0.2">
      <c r="R20993" s="234"/>
    </row>
    <row r="20994" spans="18:18" x14ac:dyDescent="0.2">
      <c r="R20994" s="262"/>
    </row>
    <row r="20995" spans="18:18" x14ac:dyDescent="0.2">
      <c r="R20995" s="234"/>
    </row>
    <row r="20996" spans="18:18" x14ac:dyDescent="0.2">
      <c r="R20996" s="234"/>
    </row>
    <row r="20997" spans="18:18" x14ac:dyDescent="0.2">
      <c r="R20997" s="94"/>
    </row>
    <row r="21012" spans="18:18" x14ac:dyDescent="0.2">
      <c r="R21012" s="235"/>
    </row>
    <row r="21013" spans="18:18" x14ac:dyDescent="0.2">
      <c r="R21013" s="234"/>
    </row>
    <row r="21014" spans="18:18" x14ac:dyDescent="0.2">
      <c r="R21014" s="236"/>
    </row>
    <row r="21015" spans="18:18" x14ac:dyDescent="0.2">
      <c r="R21015" s="236"/>
    </row>
    <row r="21016" spans="18:18" x14ac:dyDescent="0.2">
      <c r="R21016" s="234"/>
    </row>
    <row r="21017" spans="18:18" x14ac:dyDescent="0.2">
      <c r="R21017" s="236"/>
    </row>
    <row r="21018" spans="18:18" x14ac:dyDescent="0.2">
      <c r="R21018" s="236"/>
    </row>
    <row r="21019" spans="18:18" x14ac:dyDescent="0.2">
      <c r="R21019" s="237"/>
    </row>
    <row r="21020" spans="18:18" x14ac:dyDescent="0.2">
      <c r="R21020" s="237"/>
    </row>
    <row r="21025" spans="18:18" x14ac:dyDescent="0.2">
      <c r="R21025" s="97"/>
    </row>
    <row r="21026" spans="18:18" x14ac:dyDescent="0.2">
      <c r="R21026" s="234"/>
    </row>
    <row r="21027" spans="18:18" x14ac:dyDescent="0.2">
      <c r="R21027" s="262"/>
    </row>
    <row r="21028" spans="18:18" x14ac:dyDescent="0.2">
      <c r="R21028" s="234"/>
    </row>
    <row r="21029" spans="18:18" x14ac:dyDescent="0.2">
      <c r="R21029" s="234"/>
    </row>
    <row r="21030" spans="18:18" x14ac:dyDescent="0.2">
      <c r="R21030" s="94"/>
    </row>
    <row r="21045" spans="18:18" x14ac:dyDescent="0.2">
      <c r="R21045" s="235"/>
    </row>
    <row r="21046" spans="18:18" x14ac:dyDescent="0.2">
      <c r="R21046" s="234"/>
    </row>
    <row r="21047" spans="18:18" x14ac:dyDescent="0.2">
      <c r="R21047" s="236"/>
    </row>
    <row r="21048" spans="18:18" x14ac:dyDescent="0.2">
      <c r="R21048" s="236"/>
    </row>
    <row r="21049" spans="18:18" x14ac:dyDescent="0.2">
      <c r="R21049" s="234"/>
    </row>
    <row r="21050" spans="18:18" x14ac:dyDescent="0.2">
      <c r="R21050" s="236"/>
    </row>
    <row r="21051" spans="18:18" x14ac:dyDescent="0.2">
      <c r="R21051" s="236"/>
    </row>
    <row r="21052" spans="18:18" x14ac:dyDescent="0.2">
      <c r="R21052" s="237"/>
    </row>
    <row r="21053" spans="18:18" x14ac:dyDescent="0.2">
      <c r="R21053" s="237"/>
    </row>
    <row r="21058" spans="18:18" x14ac:dyDescent="0.2">
      <c r="R21058" s="97"/>
    </row>
    <row r="21059" spans="18:18" x14ac:dyDescent="0.2">
      <c r="R21059" s="234"/>
    </row>
    <row r="21060" spans="18:18" x14ac:dyDescent="0.2">
      <c r="R21060" s="262"/>
    </row>
    <row r="21061" spans="18:18" x14ac:dyDescent="0.2">
      <c r="R21061" s="234"/>
    </row>
    <row r="21062" spans="18:18" x14ac:dyDescent="0.2">
      <c r="R21062" s="234"/>
    </row>
    <row r="21063" spans="18:18" x14ac:dyDescent="0.2">
      <c r="R21063" s="94"/>
    </row>
    <row r="21078" spans="18:18" x14ac:dyDescent="0.2">
      <c r="R21078" s="235"/>
    </row>
    <row r="21079" spans="18:18" x14ac:dyDescent="0.2">
      <c r="R21079" s="234"/>
    </row>
    <row r="21080" spans="18:18" x14ac:dyDescent="0.2">
      <c r="R21080" s="236"/>
    </row>
    <row r="21081" spans="18:18" x14ac:dyDescent="0.2">
      <c r="R21081" s="236"/>
    </row>
    <row r="21082" spans="18:18" x14ac:dyDescent="0.2">
      <c r="R21082" s="234"/>
    </row>
    <row r="21083" spans="18:18" x14ac:dyDescent="0.2">
      <c r="R21083" s="236"/>
    </row>
    <row r="21084" spans="18:18" x14ac:dyDescent="0.2">
      <c r="R21084" s="236"/>
    </row>
    <row r="21085" spans="18:18" x14ac:dyDescent="0.2">
      <c r="R21085" s="237"/>
    </row>
    <row r="21086" spans="18:18" x14ac:dyDescent="0.2">
      <c r="R21086" s="237"/>
    </row>
    <row r="21091" spans="18:18" x14ac:dyDescent="0.2">
      <c r="R21091" s="97"/>
    </row>
    <row r="21092" spans="18:18" x14ac:dyDescent="0.2">
      <c r="R21092" s="234"/>
    </row>
    <row r="21093" spans="18:18" x14ac:dyDescent="0.2">
      <c r="R21093" s="262"/>
    </row>
    <row r="21094" spans="18:18" x14ac:dyDescent="0.2">
      <c r="R21094" s="234"/>
    </row>
    <row r="21095" spans="18:18" x14ac:dyDescent="0.2">
      <c r="R21095" s="234"/>
    </row>
    <row r="21096" spans="18:18" x14ac:dyDescent="0.2">
      <c r="R21096" s="94"/>
    </row>
    <row r="21111" spans="18:18" x14ac:dyDescent="0.2">
      <c r="R21111" s="235"/>
    </row>
    <row r="21112" spans="18:18" x14ac:dyDescent="0.2">
      <c r="R21112" s="234"/>
    </row>
    <row r="21113" spans="18:18" x14ac:dyDescent="0.2">
      <c r="R21113" s="236"/>
    </row>
    <row r="21114" spans="18:18" x14ac:dyDescent="0.2">
      <c r="R21114" s="236"/>
    </row>
    <row r="21115" spans="18:18" x14ac:dyDescent="0.2">
      <c r="R21115" s="234"/>
    </row>
    <row r="21116" spans="18:18" x14ac:dyDescent="0.2">
      <c r="R21116" s="236"/>
    </row>
    <row r="21117" spans="18:18" x14ac:dyDescent="0.2">
      <c r="R21117" s="236"/>
    </row>
    <row r="21118" spans="18:18" x14ac:dyDescent="0.2">
      <c r="R21118" s="237"/>
    </row>
    <row r="21119" spans="18:18" x14ac:dyDescent="0.2">
      <c r="R21119" s="237"/>
    </row>
    <row r="21124" spans="18:18" x14ac:dyDescent="0.2">
      <c r="R21124" s="97"/>
    </row>
    <row r="21125" spans="18:18" x14ac:dyDescent="0.2">
      <c r="R21125" s="234"/>
    </row>
    <row r="21126" spans="18:18" x14ac:dyDescent="0.2">
      <c r="R21126" s="262"/>
    </row>
    <row r="21127" spans="18:18" x14ac:dyDescent="0.2">
      <c r="R21127" s="234"/>
    </row>
    <row r="21128" spans="18:18" x14ac:dyDescent="0.2">
      <c r="R21128" s="234"/>
    </row>
    <row r="21129" spans="18:18" x14ac:dyDescent="0.2">
      <c r="R21129" s="94"/>
    </row>
    <row r="21144" spans="18:18" x14ac:dyDescent="0.2">
      <c r="R21144" s="235"/>
    </row>
    <row r="21145" spans="18:18" x14ac:dyDescent="0.2">
      <c r="R21145" s="234"/>
    </row>
    <row r="21146" spans="18:18" x14ac:dyDescent="0.2">
      <c r="R21146" s="236"/>
    </row>
    <row r="21147" spans="18:18" x14ac:dyDescent="0.2">
      <c r="R21147" s="236"/>
    </row>
    <row r="21148" spans="18:18" x14ac:dyDescent="0.2">
      <c r="R21148" s="234"/>
    </row>
    <row r="21149" spans="18:18" x14ac:dyDescent="0.2">
      <c r="R21149" s="236"/>
    </row>
    <row r="21150" spans="18:18" x14ac:dyDescent="0.2">
      <c r="R21150" s="236"/>
    </row>
    <row r="21151" spans="18:18" x14ac:dyDescent="0.2">
      <c r="R21151" s="237"/>
    </row>
    <row r="21152" spans="18:18" x14ac:dyDescent="0.2">
      <c r="R21152" s="237"/>
    </row>
    <row r="21157" spans="18:18" x14ac:dyDescent="0.2">
      <c r="R21157" s="97"/>
    </row>
    <row r="21158" spans="18:18" x14ac:dyDescent="0.2">
      <c r="R21158" s="234"/>
    </row>
    <row r="21159" spans="18:18" x14ac:dyDescent="0.2">
      <c r="R21159" s="262"/>
    </row>
    <row r="21160" spans="18:18" x14ac:dyDescent="0.2">
      <c r="R21160" s="234"/>
    </row>
    <row r="21161" spans="18:18" x14ac:dyDescent="0.2">
      <c r="R21161" s="234"/>
    </row>
    <row r="21162" spans="18:18" x14ac:dyDescent="0.2">
      <c r="R21162" s="94"/>
    </row>
    <row r="21177" spans="18:18" x14ac:dyDescent="0.2">
      <c r="R21177" s="235"/>
    </row>
    <row r="21178" spans="18:18" x14ac:dyDescent="0.2">
      <c r="R21178" s="234"/>
    </row>
    <row r="21179" spans="18:18" x14ac:dyDescent="0.2">
      <c r="R21179" s="236"/>
    </row>
    <row r="21180" spans="18:18" x14ac:dyDescent="0.2">
      <c r="R21180" s="236"/>
    </row>
    <row r="21181" spans="18:18" x14ac:dyDescent="0.2">
      <c r="R21181" s="234"/>
    </row>
    <row r="21182" spans="18:18" x14ac:dyDescent="0.2">
      <c r="R21182" s="236"/>
    </row>
    <row r="21183" spans="18:18" x14ac:dyDescent="0.2">
      <c r="R21183" s="236"/>
    </row>
    <row r="21184" spans="18:18" x14ac:dyDescent="0.2">
      <c r="R21184" s="237"/>
    </row>
    <row r="21185" spans="18:18" x14ac:dyDescent="0.2">
      <c r="R21185" s="237"/>
    </row>
    <row r="21190" spans="18:18" x14ac:dyDescent="0.2">
      <c r="R21190" s="97"/>
    </row>
    <row r="21191" spans="18:18" x14ac:dyDescent="0.2">
      <c r="R21191" s="234"/>
    </row>
    <row r="21192" spans="18:18" x14ac:dyDescent="0.2">
      <c r="R21192" s="262"/>
    </row>
    <row r="21193" spans="18:18" x14ac:dyDescent="0.2">
      <c r="R21193" s="234"/>
    </row>
    <row r="21194" spans="18:18" x14ac:dyDescent="0.2">
      <c r="R21194" s="234"/>
    </row>
    <row r="21195" spans="18:18" x14ac:dyDescent="0.2">
      <c r="R21195" s="94"/>
    </row>
    <row r="21210" spans="18:18" x14ac:dyDescent="0.2">
      <c r="R21210" s="235"/>
    </row>
    <row r="21211" spans="18:18" x14ac:dyDescent="0.2">
      <c r="R21211" s="234"/>
    </row>
    <row r="21212" spans="18:18" x14ac:dyDescent="0.2">
      <c r="R21212" s="236"/>
    </row>
    <row r="21213" spans="18:18" x14ac:dyDescent="0.2">
      <c r="R21213" s="236"/>
    </row>
    <row r="21214" spans="18:18" x14ac:dyDescent="0.2">
      <c r="R21214" s="234"/>
    </row>
    <row r="21215" spans="18:18" x14ac:dyDescent="0.2">
      <c r="R21215" s="236"/>
    </row>
    <row r="21216" spans="18:18" x14ac:dyDescent="0.2">
      <c r="R21216" s="236"/>
    </row>
    <row r="21217" spans="18:18" x14ac:dyDescent="0.2">
      <c r="R21217" s="237"/>
    </row>
    <row r="21218" spans="18:18" x14ac:dyDescent="0.2">
      <c r="R21218" s="237"/>
    </row>
    <row r="21223" spans="18:18" x14ac:dyDescent="0.2">
      <c r="R21223" s="97"/>
    </row>
    <row r="21224" spans="18:18" x14ac:dyDescent="0.2">
      <c r="R21224" s="234"/>
    </row>
    <row r="21225" spans="18:18" x14ac:dyDescent="0.2">
      <c r="R21225" s="262"/>
    </row>
    <row r="21226" spans="18:18" x14ac:dyDescent="0.2">
      <c r="R21226" s="234"/>
    </row>
    <row r="21227" spans="18:18" x14ac:dyDescent="0.2">
      <c r="R21227" s="234"/>
    </row>
    <row r="21228" spans="18:18" x14ac:dyDescent="0.2">
      <c r="R21228" s="94"/>
    </row>
    <row r="21243" spans="18:18" x14ac:dyDescent="0.2">
      <c r="R21243" s="235"/>
    </row>
    <row r="21244" spans="18:18" x14ac:dyDescent="0.2">
      <c r="R21244" s="234"/>
    </row>
    <row r="21245" spans="18:18" x14ac:dyDescent="0.2">
      <c r="R21245" s="236"/>
    </row>
    <row r="21246" spans="18:18" x14ac:dyDescent="0.2">
      <c r="R21246" s="236"/>
    </row>
    <row r="21247" spans="18:18" x14ac:dyDescent="0.2">
      <c r="R21247" s="234"/>
    </row>
    <row r="21248" spans="18:18" x14ac:dyDescent="0.2">
      <c r="R21248" s="236"/>
    </row>
    <row r="21249" spans="18:18" x14ac:dyDescent="0.2">
      <c r="R21249" s="236"/>
    </row>
    <row r="21250" spans="18:18" x14ac:dyDescent="0.2">
      <c r="R21250" s="237"/>
    </row>
    <row r="21251" spans="18:18" x14ac:dyDescent="0.2">
      <c r="R21251" s="237"/>
    </row>
    <row r="21256" spans="18:18" x14ac:dyDescent="0.2">
      <c r="R21256" s="97"/>
    </row>
    <row r="21257" spans="18:18" x14ac:dyDescent="0.2">
      <c r="R21257" s="234"/>
    </row>
    <row r="21258" spans="18:18" x14ac:dyDescent="0.2">
      <c r="R21258" s="262"/>
    </row>
    <row r="21259" spans="18:18" x14ac:dyDescent="0.2">
      <c r="R21259" s="234"/>
    </row>
    <row r="21260" spans="18:18" x14ac:dyDescent="0.2">
      <c r="R21260" s="234"/>
    </row>
    <row r="21261" spans="18:18" x14ac:dyDescent="0.2">
      <c r="R21261" s="94"/>
    </row>
    <row r="21276" spans="18:18" x14ac:dyDescent="0.2">
      <c r="R21276" s="235"/>
    </row>
    <row r="21277" spans="18:18" x14ac:dyDescent="0.2">
      <c r="R21277" s="234"/>
    </row>
    <row r="21278" spans="18:18" x14ac:dyDescent="0.2">
      <c r="R21278" s="236"/>
    </row>
    <row r="21279" spans="18:18" x14ac:dyDescent="0.2">
      <c r="R21279" s="236"/>
    </row>
    <row r="21280" spans="18:18" x14ac:dyDescent="0.2">
      <c r="R21280" s="234"/>
    </row>
    <row r="21281" spans="18:18" x14ac:dyDescent="0.2">
      <c r="R21281" s="236"/>
    </row>
    <row r="21282" spans="18:18" x14ac:dyDescent="0.2">
      <c r="R21282" s="236"/>
    </row>
    <row r="21283" spans="18:18" x14ac:dyDescent="0.2">
      <c r="R21283" s="237"/>
    </row>
    <row r="21284" spans="18:18" x14ac:dyDescent="0.2">
      <c r="R21284" s="237"/>
    </row>
    <row r="21289" spans="18:18" x14ac:dyDescent="0.2">
      <c r="R21289" s="97"/>
    </row>
    <row r="21290" spans="18:18" x14ac:dyDescent="0.2">
      <c r="R21290" s="234"/>
    </row>
    <row r="21291" spans="18:18" x14ac:dyDescent="0.2">
      <c r="R21291" s="262"/>
    </row>
    <row r="21292" spans="18:18" x14ac:dyDescent="0.2">
      <c r="R21292" s="234"/>
    </row>
    <row r="21293" spans="18:18" x14ac:dyDescent="0.2">
      <c r="R21293" s="234"/>
    </row>
    <row r="21294" spans="18:18" x14ac:dyDescent="0.2">
      <c r="R21294" s="94"/>
    </row>
    <row r="21309" spans="18:18" x14ac:dyDescent="0.2">
      <c r="R21309" s="235"/>
    </row>
    <row r="21310" spans="18:18" x14ac:dyDescent="0.2">
      <c r="R21310" s="234"/>
    </row>
    <row r="21311" spans="18:18" x14ac:dyDescent="0.2">
      <c r="R21311" s="236"/>
    </row>
    <row r="21312" spans="18:18" x14ac:dyDescent="0.2">
      <c r="R21312" s="236"/>
    </row>
    <row r="21313" spans="18:18" x14ac:dyDescent="0.2">
      <c r="R21313" s="234"/>
    </row>
    <row r="21314" spans="18:18" x14ac:dyDescent="0.2">
      <c r="R21314" s="236"/>
    </row>
    <row r="21315" spans="18:18" x14ac:dyDescent="0.2">
      <c r="R21315" s="236"/>
    </row>
    <row r="21316" spans="18:18" x14ac:dyDescent="0.2">
      <c r="R21316" s="237"/>
    </row>
    <row r="21317" spans="18:18" x14ac:dyDescent="0.2">
      <c r="R21317" s="237"/>
    </row>
    <row r="21322" spans="18:18" x14ac:dyDescent="0.2">
      <c r="R21322" s="97"/>
    </row>
    <row r="21323" spans="18:18" x14ac:dyDescent="0.2">
      <c r="R21323" s="234"/>
    </row>
    <row r="21324" spans="18:18" x14ac:dyDescent="0.2">
      <c r="R21324" s="262"/>
    </row>
    <row r="21325" spans="18:18" x14ac:dyDescent="0.2">
      <c r="R21325" s="234"/>
    </row>
    <row r="21326" spans="18:18" x14ac:dyDescent="0.2">
      <c r="R21326" s="234"/>
    </row>
    <row r="21327" spans="18:18" x14ac:dyDescent="0.2">
      <c r="R21327" s="94"/>
    </row>
    <row r="21342" spans="18:18" x14ac:dyDescent="0.2">
      <c r="R21342" s="235"/>
    </row>
    <row r="21343" spans="18:18" x14ac:dyDescent="0.2">
      <c r="R21343" s="234"/>
    </row>
    <row r="21344" spans="18:18" x14ac:dyDescent="0.2">
      <c r="R21344" s="236"/>
    </row>
    <row r="21345" spans="18:18" x14ac:dyDescent="0.2">
      <c r="R21345" s="236"/>
    </row>
    <row r="21346" spans="18:18" x14ac:dyDescent="0.2">
      <c r="R21346" s="234"/>
    </row>
    <row r="21347" spans="18:18" x14ac:dyDescent="0.2">
      <c r="R21347" s="236"/>
    </row>
    <row r="21348" spans="18:18" x14ac:dyDescent="0.2">
      <c r="R21348" s="236"/>
    </row>
    <row r="21349" spans="18:18" x14ac:dyDescent="0.2">
      <c r="R21349" s="237"/>
    </row>
    <row r="21350" spans="18:18" x14ac:dyDescent="0.2">
      <c r="R21350" s="237"/>
    </row>
    <row r="21355" spans="18:18" x14ac:dyDescent="0.2">
      <c r="R21355" s="97"/>
    </row>
    <row r="21356" spans="18:18" x14ac:dyDescent="0.2">
      <c r="R21356" s="234"/>
    </row>
    <row r="21357" spans="18:18" x14ac:dyDescent="0.2">
      <c r="R21357" s="262"/>
    </row>
    <row r="21358" spans="18:18" x14ac:dyDescent="0.2">
      <c r="R21358" s="234"/>
    </row>
    <row r="21359" spans="18:18" x14ac:dyDescent="0.2">
      <c r="R21359" s="234"/>
    </row>
    <row r="21360" spans="18:18" x14ac:dyDescent="0.2">
      <c r="R21360" s="94"/>
    </row>
    <row r="21375" spans="18:18" x14ac:dyDescent="0.2">
      <c r="R21375" s="235"/>
    </row>
    <row r="21376" spans="18:18" x14ac:dyDescent="0.2">
      <c r="R21376" s="234"/>
    </row>
    <row r="21377" spans="18:18" x14ac:dyDescent="0.2">
      <c r="R21377" s="236"/>
    </row>
    <row r="21378" spans="18:18" x14ac:dyDescent="0.2">
      <c r="R21378" s="236"/>
    </row>
    <row r="21379" spans="18:18" x14ac:dyDescent="0.2">
      <c r="R21379" s="234"/>
    </row>
    <row r="21380" spans="18:18" x14ac:dyDescent="0.2">
      <c r="R21380" s="236"/>
    </row>
    <row r="21381" spans="18:18" x14ac:dyDescent="0.2">
      <c r="R21381" s="236"/>
    </row>
    <row r="21382" spans="18:18" x14ac:dyDescent="0.2">
      <c r="R21382" s="237"/>
    </row>
    <row r="21383" spans="18:18" x14ac:dyDescent="0.2">
      <c r="R21383" s="237"/>
    </row>
    <row r="21388" spans="18:18" x14ac:dyDescent="0.2">
      <c r="R21388" s="97"/>
    </row>
    <row r="21389" spans="18:18" x14ac:dyDescent="0.2">
      <c r="R21389" s="234"/>
    </row>
    <row r="21390" spans="18:18" x14ac:dyDescent="0.2">
      <c r="R21390" s="262"/>
    </row>
    <row r="21391" spans="18:18" x14ac:dyDescent="0.2">
      <c r="R21391" s="234"/>
    </row>
    <row r="21392" spans="18:18" x14ac:dyDescent="0.2">
      <c r="R21392" s="234"/>
    </row>
    <row r="21393" spans="18:18" x14ac:dyDescent="0.2">
      <c r="R21393" s="94"/>
    </row>
    <row r="21408" spans="18:18" x14ac:dyDescent="0.2">
      <c r="R21408" s="235"/>
    </row>
    <row r="21409" spans="18:18" x14ac:dyDescent="0.2">
      <c r="R21409" s="234"/>
    </row>
    <row r="21410" spans="18:18" x14ac:dyDescent="0.2">
      <c r="R21410" s="236"/>
    </row>
    <row r="21411" spans="18:18" x14ac:dyDescent="0.2">
      <c r="R21411" s="236"/>
    </row>
    <row r="21412" spans="18:18" x14ac:dyDescent="0.2">
      <c r="R21412" s="234"/>
    </row>
    <row r="21413" spans="18:18" x14ac:dyDescent="0.2">
      <c r="R21413" s="236"/>
    </row>
    <row r="21414" spans="18:18" x14ac:dyDescent="0.2">
      <c r="R21414" s="236"/>
    </row>
    <row r="21415" spans="18:18" x14ac:dyDescent="0.2">
      <c r="R21415" s="237"/>
    </row>
    <row r="21416" spans="18:18" x14ac:dyDescent="0.2">
      <c r="R21416" s="237"/>
    </row>
    <row r="21421" spans="18:18" x14ac:dyDescent="0.2">
      <c r="R21421" s="97"/>
    </row>
    <row r="21422" spans="18:18" x14ac:dyDescent="0.2">
      <c r="R21422" s="234"/>
    </row>
    <row r="21423" spans="18:18" x14ac:dyDescent="0.2">
      <c r="R21423" s="262"/>
    </row>
    <row r="21424" spans="18:18" x14ac:dyDescent="0.2">
      <c r="R21424" s="234"/>
    </row>
    <row r="21425" spans="18:18" x14ac:dyDescent="0.2">
      <c r="R21425" s="234"/>
    </row>
    <row r="21426" spans="18:18" x14ac:dyDescent="0.2">
      <c r="R21426" s="94"/>
    </row>
    <row r="21441" spans="18:18" x14ac:dyDescent="0.2">
      <c r="R21441" s="235"/>
    </row>
    <row r="21442" spans="18:18" x14ac:dyDescent="0.2">
      <c r="R21442" s="234"/>
    </row>
    <row r="21443" spans="18:18" x14ac:dyDescent="0.2">
      <c r="R21443" s="236"/>
    </row>
    <row r="21444" spans="18:18" x14ac:dyDescent="0.2">
      <c r="R21444" s="236"/>
    </row>
    <row r="21445" spans="18:18" x14ac:dyDescent="0.2">
      <c r="R21445" s="234"/>
    </row>
    <row r="21446" spans="18:18" x14ac:dyDescent="0.2">
      <c r="R21446" s="236"/>
    </row>
    <row r="21447" spans="18:18" x14ac:dyDescent="0.2">
      <c r="R21447" s="236"/>
    </row>
    <row r="21448" spans="18:18" x14ac:dyDescent="0.2">
      <c r="R21448" s="237"/>
    </row>
    <row r="21449" spans="18:18" x14ac:dyDescent="0.2">
      <c r="R21449" s="237"/>
    </row>
    <row r="21454" spans="18:18" x14ac:dyDescent="0.2">
      <c r="R21454" s="97"/>
    </row>
    <row r="21455" spans="18:18" x14ac:dyDescent="0.2">
      <c r="R21455" s="234"/>
    </row>
    <row r="21456" spans="18:18" x14ac:dyDescent="0.2">
      <c r="R21456" s="262"/>
    </row>
    <row r="21457" spans="18:18" x14ac:dyDescent="0.2">
      <c r="R21457" s="234"/>
    </row>
    <row r="21458" spans="18:18" x14ac:dyDescent="0.2">
      <c r="R21458" s="234"/>
    </row>
    <row r="21459" spans="18:18" x14ac:dyDescent="0.2">
      <c r="R21459" s="94"/>
    </row>
    <row r="21474" spans="18:18" x14ac:dyDescent="0.2">
      <c r="R21474" s="235"/>
    </row>
    <row r="21475" spans="18:18" x14ac:dyDescent="0.2">
      <c r="R21475" s="234"/>
    </row>
    <row r="21476" spans="18:18" x14ac:dyDescent="0.2">
      <c r="R21476" s="236"/>
    </row>
    <row r="21477" spans="18:18" x14ac:dyDescent="0.2">
      <c r="R21477" s="236"/>
    </row>
    <row r="21478" spans="18:18" x14ac:dyDescent="0.2">
      <c r="R21478" s="234"/>
    </row>
    <row r="21479" spans="18:18" x14ac:dyDescent="0.2">
      <c r="R21479" s="236"/>
    </row>
    <row r="21480" spans="18:18" x14ac:dyDescent="0.2">
      <c r="R21480" s="236"/>
    </row>
    <row r="21481" spans="18:18" x14ac:dyDescent="0.2">
      <c r="R21481" s="237"/>
    </row>
    <row r="21482" spans="18:18" x14ac:dyDescent="0.2">
      <c r="R21482" s="237"/>
    </row>
    <row r="21487" spans="18:18" x14ac:dyDescent="0.2">
      <c r="R21487" s="97"/>
    </row>
    <row r="21488" spans="18:18" x14ac:dyDescent="0.2">
      <c r="R21488" s="234"/>
    </row>
    <row r="21489" spans="18:18" x14ac:dyDescent="0.2">
      <c r="R21489" s="262"/>
    </row>
    <row r="21490" spans="18:18" x14ac:dyDescent="0.2">
      <c r="R21490" s="234"/>
    </row>
    <row r="21491" spans="18:18" x14ac:dyDescent="0.2">
      <c r="R21491" s="234"/>
    </row>
    <row r="21492" spans="18:18" x14ac:dyDescent="0.2">
      <c r="R21492" s="94"/>
    </row>
    <row r="21507" spans="18:18" x14ac:dyDescent="0.2">
      <c r="R21507" s="235"/>
    </row>
    <row r="21508" spans="18:18" x14ac:dyDescent="0.2">
      <c r="R21508" s="234"/>
    </row>
    <row r="21509" spans="18:18" x14ac:dyDescent="0.2">
      <c r="R21509" s="236"/>
    </row>
    <row r="21510" spans="18:18" x14ac:dyDescent="0.2">
      <c r="R21510" s="236"/>
    </row>
    <row r="21511" spans="18:18" x14ac:dyDescent="0.2">
      <c r="R21511" s="234"/>
    </row>
    <row r="21512" spans="18:18" x14ac:dyDescent="0.2">
      <c r="R21512" s="236"/>
    </row>
    <row r="21513" spans="18:18" x14ac:dyDescent="0.2">
      <c r="R21513" s="236"/>
    </row>
    <row r="21514" spans="18:18" x14ac:dyDescent="0.2">
      <c r="R21514" s="237"/>
    </row>
    <row r="21515" spans="18:18" x14ac:dyDescent="0.2">
      <c r="R21515" s="237"/>
    </row>
    <row r="21520" spans="18:18" x14ac:dyDescent="0.2">
      <c r="R21520" s="97"/>
    </row>
    <row r="21521" spans="18:18" x14ac:dyDescent="0.2">
      <c r="R21521" s="234"/>
    </row>
    <row r="21522" spans="18:18" x14ac:dyDescent="0.2">
      <c r="R21522" s="262"/>
    </row>
    <row r="21523" spans="18:18" x14ac:dyDescent="0.2">
      <c r="R21523" s="234"/>
    </row>
    <row r="21524" spans="18:18" x14ac:dyDescent="0.2">
      <c r="R21524" s="234"/>
    </row>
    <row r="21525" spans="18:18" x14ac:dyDescent="0.2">
      <c r="R21525" s="94"/>
    </row>
    <row r="21540" spans="18:18" x14ac:dyDescent="0.2">
      <c r="R21540" s="235"/>
    </row>
    <row r="21541" spans="18:18" x14ac:dyDescent="0.2">
      <c r="R21541" s="234"/>
    </row>
    <row r="21542" spans="18:18" x14ac:dyDescent="0.2">
      <c r="R21542" s="236"/>
    </row>
    <row r="21543" spans="18:18" x14ac:dyDescent="0.2">
      <c r="R21543" s="236"/>
    </row>
    <row r="21544" spans="18:18" x14ac:dyDescent="0.2">
      <c r="R21544" s="234"/>
    </row>
    <row r="21545" spans="18:18" x14ac:dyDescent="0.2">
      <c r="R21545" s="236"/>
    </row>
    <row r="21546" spans="18:18" x14ac:dyDescent="0.2">
      <c r="R21546" s="236"/>
    </row>
    <row r="21547" spans="18:18" x14ac:dyDescent="0.2">
      <c r="R21547" s="237"/>
    </row>
    <row r="21548" spans="18:18" x14ac:dyDescent="0.2">
      <c r="R21548" s="237"/>
    </row>
    <row r="21553" spans="18:18" x14ac:dyDescent="0.2">
      <c r="R21553" s="97"/>
    </row>
    <row r="21554" spans="18:18" x14ac:dyDescent="0.2">
      <c r="R21554" s="234"/>
    </row>
    <row r="21555" spans="18:18" x14ac:dyDescent="0.2">
      <c r="R21555" s="262"/>
    </row>
    <row r="21556" spans="18:18" x14ac:dyDescent="0.2">
      <c r="R21556" s="234"/>
    </row>
    <row r="21557" spans="18:18" x14ac:dyDescent="0.2">
      <c r="R21557" s="234"/>
    </row>
    <row r="21558" spans="18:18" x14ac:dyDescent="0.2">
      <c r="R21558" s="94"/>
    </row>
    <row r="21573" spans="18:18" x14ac:dyDescent="0.2">
      <c r="R21573" s="235"/>
    </row>
    <row r="21574" spans="18:18" x14ac:dyDescent="0.2">
      <c r="R21574" s="234"/>
    </row>
    <row r="21575" spans="18:18" x14ac:dyDescent="0.2">
      <c r="R21575" s="236"/>
    </row>
    <row r="21576" spans="18:18" x14ac:dyDescent="0.2">
      <c r="R21576" s="236"/>
    </row>
    <row r="21577" spans="18:18" x14ac:dyDescent="0.2">
      <c r="R21577" s="234"/>
    </row>
    <row r="21578" spans="18:18" x14ac:dyDescent="0.2">
      <c r="R21578" s="236"/>
    </row>
    <row r="21579" spans="18:18" x14ac:dyDescent="0.2">
      <c r="R21579" s="236"/>
    </row>
    <row r="21580" spans="18:18" x14ac:dyDescent="0.2">
      <c r="R21580" s="237"/>
    </row>
    <row r="21581" spans="18:18" x14ac:dyDescent="0.2">
      <c r="R21581" s="237"/>
    </row>
    <row r="21586" spans="18:18" x14ac:dyDescent="0.2">
      <c r="R21586" s="97"/>
    </row>
    <row r="21587" spans="18:18" x14ac:dyDescent="0.2">
      <c r="R21587" s="234"/>
    </row>
    <row r="21588" spans="18:18" x14ac:dyDescent="0.2">
      <c r="R21588" s="262"/>
    </row>
    <row r="21589" spans="18:18" x14ac:dyDescent="0.2">
      <c r="R21589" s="234"/>
    </row>
    <row r="21590" spans="18:18" x14ac:dyDescent="0.2">
      <c r="R21590" s="234"/>
    </row>
    <row r="21591" spans="18:18" x14ac:dyDescent="0.2">
      <c r="R21591" s="94"/>
    </row>
    <row r="21606" spans="18:18" x14ac:dyDescent="0.2">
      <c r="R21606" s="235"/>
    </row>
    <row r="21607" spans="18:18" x14ac:dyDescent="0.2">
      <c r="R21607" s="234"/>
    </row>
    <row r="21608" spans="18:18" x14ac:dyDescent="0.2">
      <c r="R21608" s="236"/>
    </row>
    <row r="21609" spans="18:18" x14ac:dyDescent="0.2">
      <c r="R21609" s="236"/>
    </row>
    <row r="21610" spans="18:18" x14ac:dyDescent="0.2">
      <c r="R21610" s="234"/>
    </row>
    <row r="21611" spans="18:18" x14ac:dyDescent="0.2">
      <c r="R21611" s="236"/>
    </row>
    <row r="21612" spans="18:18" x14ac:dyDescent="0.2">
      <c r="R21612" s="236"/>
    </row>
    <row r="21613" spans="18:18" x14ac:dyDescent="0.2">
      <c r="R21613" s="237"/>
    </row>
    <row r="21614" spans="18:18" x14ac:dyDescent="0.2">
      <c r="R21614" s="237"/>
    </row>
    <row r="21619" spans="18:18" x14ac:dyDescent="0.2">
      <c r="R21619" s="97"/>
    </row>
    <row r="21620" spans="18:18" x14ac:dyDescent="0.2">
      <c r="R21620" s="234"/>
    </row>
    <row r="21621" spans="18:18" x14ac:dyDescent="0.2">
      <c r="R21621" s="262"/>
    </row>
    <row r="21622" spans="18:18" x14ac:dyDescent="0.2">
      <c r="R21622" s="234"/>
    </row>
    <row r="21623" spans="18:18" x14ac:dyDescent="0.2">
      <c r="R21623" s="234"/>
    </row>
    <row r="21624" spans="18:18" x14ac:dyDescent="0.2">
      <c r="R21624" s="94"/>
    </row>
    <row r="21639" spans="18:18" x14ac:dyDescent="0.2">
      <c r="R21639" s="235"/>
    </row>
    <row r="21640" spans="18:18" x14ac:dyDescent="0.2">
      <c r="R21640" s="234"/>
    </row>
    <row r="21641" spans="18:18" x14ac:dyDescent="0.2">
      <c r="R21641" s="236"/>
    </row>
    <row r="21642" spans="18:18" x14ac:dyDescent="0.2">
      <c r="R21642" s="236"/>
    </row>
    <row r="21643" spans="18:18" x14ac:dyDescent="0.2">
      <c r="R21643" s="234"/>
    </row>
    <row r="21644" spans="18:18" x14ac:dyDescent="0.2">
      <c r="R21644" s="236"/>
    </row>
    <row r="21645" spans="18:18" x14ac:dyDescent="0.2">
      <c r="R21645" s="236"/>
    </row>
    <row r="21646" spans="18:18" x14ac:dyDescent="0.2">
      <c r="R21646" s="237"/>
    </row>
    <row r="21647" spans="18:18" x14ac:dyDescent="0.2">
      <c r="R21647" s="237"/>
    </row>
    <row r="21652" spans="18:18" x14ac:dyDescent="0.2">
      <c r="R21652" s="97"/>
    </row>
    <row r="21653" spans="18:18" x14ac:dyDescent="0.2">
      <c r="R21653" s="234"/>
    </row>
    <row r="21654" spans="18:18" x14ac:dyDescent="0.2">
      <c r="R21654" s="262"/>
    </row>
    <row r="21655" spans="18:18" x14ac:dyDescent="0.2">
      <c r="R21655" s="234"/>
    </row>
    <row r="21656" spans="18:18" x14ac:dyDescent="0.2">
      <c r="R21656" s="234"/>
    </row>
    <row r="21657" spans="18:18" x14ac:dyDescent="0.2">
      <c r="R21657" s="94"/>
    </row>
    <row r="21672" spans="18:18" x14ac:dyDescent="0.2">
      <c r="R21672" s="235"/>
    </row>
    <row r="21673" spans="18:18" x14ac:dyDescent="0.2">
      <c r="R21673" s="234"/>
    </row>
    <row r="21674" spans="18:18" x14ac:dyDescent="0.2">
      <c r="R21674" s="236"/>
    </row>
    <row r="21675" spans="18:18" x14ac:dyDescent="0.2">
      <c r="R21675" s="236"/>
    </row>
    <row r="21676" spans="18:18" x14ac:dyDescent="0.2">
      <c r="R21676" s="234"/>
    </row>
    <row r="21677" spans="18:18" x14ac:dyDescent="0.2">
      <c r="R21677" s="236"/>
    </row>
    <row r="21678" spans="18:18" x14ac:dyDescent="0.2">
      <c r="R21678" s="236"/>
    </row>
    <row r="21679" spans="18:18" x14ac:dyDescent="0.2">
      <c r="R21679" s="237"/>
    </row>
    <row r="21680" spans="18:18" x14ac:dyDescent="0.2">
      <c r="R21680" s="237"/>
    </row>
    <row r="21685" spans="18:18" x14ac:dyDescent="0.2">
      <c r="R21685" s="97"/>
    </row>
    <row r="21686" spans="18:18" x14ac:dyDescent="0.2">
      <c r="R21686" s="234"/>
    </row>
    <row r="21687" spans="18:18" x14ac:dyDescent="0.2">
      <c r="R21687" s="262"/>
    </row>
    <row r="21688" spans="18:18" x14ac:dyDescent="0.2">
      <c r="R21688" s="234"/>
    </row>
    <row r="21689" spans="18:18" x14ac:dyDescent="0.2">
      <c r="R21689" s="234"/>
    </row>
    <row r="21690" spans="18:18" x14ac:dyDescent="0.2">
      <c r="R21690" s="94"/>
    </row>
    <row r="21705" spans="18:18" x14ac:dyDescent="0.2">
      <c r="R21705" s="235"/>
    </row>
    <row r="21706" spans="18:18" x14ac:dyDescent="0.2">
      <c r="R21706" s="234"/>
    </row>
    <row r="21707" spans="18:18" x14ac:dyDescent="0.2">
      <c r="R21707" s="236"/>
    </row>
    <row r="21708" spans="18:18" x14ac:dyDescent="0.2">
      <c r="R21708" s="236"/>
    </row>
    <row r="21709" spans="18:18" x14ac:dyDescent="0.2">
      <c r="R21709" s="234"/>
    </row>
    <row r="21710" spans="18:18" x14ac:dyDescent="0.2">
      <c r="R21710" s="236"/>
    </row>
    <row r="21711" spans="18:18" x14ac:dyDescent="0.2">
      <c r="R21711" s="236"/>
    </row>
    <row r="21712" spans="18:18" x14ac:dyDescent="0.2">
      <c r="R21712" s="237"/>
    </row>
    <row r="21713" spans="18:18" x14ac:dyDescent="0.2">
      <c r="R21713" s="237"/>
    </row>
    <row r="21718" spans="18:18" x14ac:dyDescent="0.2">
      <c r="R21718" s="97"/>
    </row>
    <row r="21719" spans="18:18" x14ac:dyDescent="0.2">
      <c r="R21719" s="234"/>
    </row>
    <row r="21720" spans="18:18" x14ac:dyDescent="0.2">
      <c r="R21720" s="262"/>
    </row>
    <row r="21721" spans="18:18" x14ac:dyDescent="0.2">
      <c r="R21721" s="234"/>
    </row>
    <row r="21722" spans="18:18" x14ac:dyDescent="0.2">
      <c r="R21722" s="234"/>
    </row>
    <row r="21723" spans="18:18" x14ac:dyDescent="0.2">
      <c r="R21723" s="94"/>
    </row>
    <row r="21738" spans="18:18" x14ac:dyDescent="0.2">
      <c r="R21738" s="235"/>
    </row>
    <row r="21739" spans="18:18" x14ac:dyDescent="0.2">
      <c r="R21739" s="234"/>
    </row>
    <row r="21740" spans="18:18" x14ac:dyDescent="0.2">
      <c r="R21740" s="236"/>
    </row>
    <row r="21741" spans="18:18" x14ac:dyDescent="0.2">
      <c r="R21741" s="236"/>
    </row>
    <row r="21742" spans="18:18" x14ac:dyDescent="0.2">
      <c r="R21742" s="234"/>
    </row>
    <row r="21743" spans="18:18" x14ac:dyDescent="0.2">
      <c r="R21743" s="236"/>
    </row>
    <row r="21744" spans="18:18" x14ac:dyDescent="0.2">
      <c r="R21744" s="236"/>
    </row>
    <row r="21745" spans="18:18" x14ac:dyDescent="0.2">
      <c r="R21745" s="237"/>
    </row>
    <row r="21746" spans="18:18" x14ac:dyDescent="0.2">
      <c r="R21746" s="237"/>
    </row>
    <row r="21751" spans="18:18" x14ac:dyDescent="0.2">
      <c r="R21751" s="97"/>
    </row>
    <row r="21752" spans="18:18" x14ac:dyDescent="0.2">
      <c r="R21752" s="234"/>
    </row>
    <row r="21753" spans="18:18" x14ac:dyDescent="0.2">
      <c r="R21753" s="262"/>
    </row>
    <row r="21754" spans="18:18" x14ac:dyDescent="0.2">
      <c r="R21754" s="234"/>
    </row>
    <row r="21755" spans="18:18" x14ac:dyDescent="0.2">
      <c r="R21755" s="234"/>
    </row>
    <row r="21756" spans="18:18" x14ac:dyDescent="0.2">
      <c r="R21756" s="94"/>
    </row>
    <row r="21771" spans="18:18" x14ac:dyDescent="0.2">
      <c r="R21771" s="235"/>
    </row>
    <row r="21772" spans="18:18" x14ac:dyDescent="0.2">
      <c r="R21772" s="234"/>
    </row>
    <row r="21773" spans="18:18" x14ac:dyDescent="0.2">
      <c r="R21773" s="236"/>
    </row>
    <row r="21774" spans="18:18" x14ac:dyDescent="0.2">
      <c r="R21774" s="236"/>
    </row>
    <row r="21775" spans="18:18" x14ac:dyDescent="0.2">
      <c r="R21775" s="234"/>
    </row>
    <row r="21776" spans="18:18" x14ac:dyDescent="0.2">
      <c r="R21776" s="236"/>
    </row>
    <row r="21777" spans="18:18" x14ac:dyDescent="0.2">
      <c r="R21777" s="236"/>
    </row>
    <row r="21778" spans="18:18" x14ac:dyDescent="0.2">
      <c r="R21778" s="237"/>
    </row>
    <row r="21779" spans="18:18" x14ac:dyDescent="0.2">
      <c r="R21779" s="237"/>
    </row>
    <row r="21784" spans="18:18" x14ac:dyDescent="0.2">
      <c r="R21784" s="97"/>
    </row>
    <row r="21785" spans="18:18" x14ac:dyDescent="0.2">
      <c r="R21785" s="234"/>
    </row>
    <row r="21786" spans="18:18" x14ac:dyDescent="0.2">
      <c r="R21786" s="262"/>
    </row>
    <row r="21787" spans="18:18" x14ac:dyDescent="0.2">
      <c r="R21787" s="234"/>
    </row>
    <row r="21788" spans="18:18" x14ac:dyDescent="0.2">
      <c r="R21788" s="234"/>
    </row>
    <row r="21789" spans="18:18" x14ac:dyDescent="0.2">
      <c r="R21789" s="94"/>
    </row>
    <row r="21804" spans="18:18" x14ac:dyDescent="0.2">
      <c r="R21804" s="235"/>
    </row>
    <row r="21805" spans="18:18" x14ac:dyDescent="0.2">
      <c r="R21805" s="234"/>
    </row>
    <row r="21806" spans="18:18" x14ac:dyDescent="0.2">
      <c r="R21806" s="236"/>
    </row>
    <row r="21807" spans="18:18" x14ac:dyDescent="0.2">
      <c r="R21807" s="236"/>
    </row>
    <row r="21808" spans="18:18" x14ac:dyDescent="0.2">
      <c r="R21808" s="234"/>
    </row>
    <row r="21809" spans="18:18" x14ac:dyDescent="0.2">
      <c r="R21809" s="236"/>
    </row>
    <row r="21810" spans="18:18" x14ac:dyDescent="0.2">
      <c r="R21810" s="236"/>
    </row>
    <row r="21811" spans="18:18" x14ac:dyDescent="0.2">
      <c r="R21811" s="237"/>
    </row>
    <row r="21812" spans="18:18" x14ac:dyDescent="0.2">
      <c r="R21812" s="237"/>
    </row>
    <row r="21817" spans="18:18" x14ac:dyDescent="0.2">
      <c r="R21817" s="97"/>
    </row>
    <row r="21818" spans="18:18" x14ac:dyDescent="0.2">
      <c r="R21818" s="234"/>
    </row>
    <row r="21819" spans="18:18" x14ac:dyDescent="0.2">
      <c r="R21819" s="262"/>
    </row>
    <row r="21820" spans="18:18" x14ac:dyDescent="0.2">
      <c r="R21820" s="234"/>
    </row>
    <row r="21821" spans="18:18" x14ac:dyDescent="0.2">
      <c r="R21821" s="234"/>
    </row>
    <row r="21822" spans="18:18" x14ac:dyDescent="0.2">
      <c r="R21822" s="94"/>
    </row>
    <row r="21837" spans="18:18" x14ac:dyDescent="0.2">
      <c r="R21837" s="235"/>
    </row>
    <row r="21838" spans="18:18" x14ac:dyDescent="0.2">
      <c r="R21838" s="234"/>
    </row>
    <row r="21839" spans="18:18" x14ac:dyDescent="0.2">
      <c r="R21839" s="236"/>
    </row>
    <row r="21840" spans="18:18" x14ac:dyDescent="0.2">
      <c r="R21840" s="236"/>
    </row>
    <row r="21841" spans="18:18" x14ac:dyDescent="0.2">
      <c r="R21841" s="234"/>
    </row>
    <row r="21842" spans="18:18" x14ac:dyDescent="0.2">
      <c r="R21842" s="236"/>
    </row>
    <row r="21843" spans="18:18" x14ac:dyDescent="0.2">
      <c r="R21843" s="236"/>
    </row>
    <row r="21844" spans="18:18" x14ac:dyDescent="0.2">
      <c r="R21844" s="237"/>
    </row>
    <row r="21845" spans="18:18" x14ac:dyDescent="0.2">
      <c r="R21845" s="237"/>
    </row>
    <row r="21850" spans="18:18" x14ac:dyDescent="0.2">
      <c r="R21850" s="97"/>
    </row>
    <row r="21851" spans="18:18" x14ac:dyDescent="0.2">
      <c r="R21851" s="234"/>
    </row>
    <row r="21852" spans="18:18" x14ac:dyDescent="0.2">
      <c r="R21852" s="262"/>
    </row>
    <row r="21853" spans="18:18" x14ac:dyDescent="0.2">
      <c r="R21853" s="234"/>
    </row>
    <row r="21854" spans="18:18" x14ac:dyDescent="0.2">
      <c r="R21854" s="234"/>
    </row>
    <row r="21855" spans="18:18" x14ac:dyDescent="0.2">
      <c r="R21855" s="94"/>
    </row>
    <row r="21870" spans="18:18" x14ac:dyDescent="0.2">
      <c r="R21870" s="235"/>
    </row>
    <row r="21871" spans="18:18" x14ac:dyDescent="0.2">
      <c r="R21871" s="234"/>
    </row>
    <row r="21872" spans="18:18" x14ac:dyDescent="0.2">
      <c r="R21872" s="236"/>
    </row>
    <row r="21873" spans="18:18" x14ac:dyDescent="0.2">
      <c r="R21873" s="236"/>
    </row>
    <row r="21874" spans="18:18" x14ac:dyDescent="0.2">
      <c r="R21874" s="234"/>
    </row>
    <row r="21875" spans="18:18" x14ac:dyDescent="0.2">
      <c r="R21875" s="236"/>
    </row>
    <row r="21876" spans="18:18" x14ac:dyDescent="0.2">
      <c r="R21876" s="236"/>
    </row>
    <row r="21877" spans="18:18" x14ac:dyDescent="0.2">
      <c r="R21877" s="237"/>
    </row>
    <row r="21878" spans="18:18" x14ac:dyDescent="0.2">
      <c r="R21878" s="237"/>
    </row>
    <row r="21883" spans="18:18" x14ac:dyDescent="0.2">
      <c r="R21883" s="97"/>
    </row>
    <row r="21884" spans="18:18" x14ac:dyDescent="0.2">
      <c r="R21884" s="234"/>
    </row>
    <row r="21885" spans="18:18" x14ac:dyDescent="0.2">
      <c r="R21885" s="262"/>
    </row>
    <row r="21886" spans="18:18" x14ac:dyDescent="0.2">
      <c r="R21886" s="234"/>
    </row>
    <row r="21887" spans="18:18" x14ac:dyDescent="0.2">
      <c r="R21887" s="234"/>
    </row>
    <row r="21888" spans="18:18" x14ac:dyDescent="0.2">
      <c r="R21888" s="94"/>
    </row>
    <row r="21903" spans="18:18" x14ac:dyDescent="0.2">
      <c r="R21903" s="235"/>
    </row>
    <row r="21904" spans="18:18" x14ac:dyDescent="0.2">
      <c r="R21904" s="234"/>
    </row>
    <row r="21905" spans="18:18" x14ac:dyDescent="0.2">
      <c r="R21905" s="236"/>
    </row>
    <row r="21906" spans="18:18" x14ac:dyDescent="0.2">
      <c r="R21906" s="236"/>
    </row>
    <row r="21907" spans="18:18" x14ac:dyDescent="0.2">
      <c r="R21907" s="234"/>
    </row>
    <row r="21908" spans="18:18" x14ac:dyDescent="0.2">
      <c r="R21908" s="236"/>
    </row>
    <row r="21909" spans="18:18" x14ac:dyDescent="0.2">
      <c r="R21909" s="236"/>
    </row>
    <row r="21910" spans="18:18" x14ac:dyDescent="0.2">
      <c r="R21910" s="237"/>
    </row>
    <row r="21911" spans="18:18" x14ac:dyDescent="0.2">
      <c r="R21911" s="237"/>
    </row>
    <row r="21916" spans="18:18" x14ac:dyDescent="0.2">
      <c r="R21916" s="97"/>
    </row>
    <row r="21917" spans="18:18" x14ac:dyDescent="0.2">
      <c r="R21917" s="234"/>
    </row>
    <row r="21918" spans="18:18" x14ac:dyDescent="0.2">
      <c r="R21918" s="262"/>
    </row>
    <row r="21919" spans="18:18" x14ac:dyDescent="0.2">
      <c r="R21919" s="234"/>
    </row>
    <row r="21920" spans="18:18" x14ac:dyDescent="0.2">
      <c r="R21920" s="234"/>
    </row>
    <row r="21921" spans="18:18" x14ac:dyDescent="0.2">
      <c r="R21921" s="94"/>
    </row>
    <row r="21936" spans="18:18" x14ac:dyDescent="0.2">
      <c r="R21936" s="235"/>
    </row>
    <row r="21937" spans="18:18" x14ac:dyDescent="0.2">
      <c r="R21937" s="234"/>
    </row>
    <row r="21938" spans="18:18" x14ac:dyDescent="0.2">
      <c r="R21938" s="236"/>
    </row>
    <row r="21939" spans="18:18" x14ac:dyDescent="0.2">
      <c r="R21939" s="236"/>
    </row>
    <row r="21940" spans="18:18" x14ac:dyDescent="0.2">
      <c r="R21940" s="234"/>
    </row>
    <row r="21941" spans="18:18" x14ac:dyDescent="0.2">
      <c r="R21941" s="236"/>
    </row>
    <row r="21942" spans="18:18" x14ac:dyDescent="0.2">
      <c r="R21942" s="236"/>
    </row>
    <row r="21943" spans="18:18" x14ac:dyDescent="0.2">
      <c r="R21943" s="237"/>
    </row>
    <row r="21944" spans="18:18" x14ac:dyDescent="0.2">
      <c r="R21944" s="237"/>
    </row>
    <row r="21949" spans="18:18" x14ac:dyDescent="0.2">
      <c r="R21949" s="97"/>
    </row>
    <row r="21950" spans="18:18" x14ac:dyDescent="0.2">
      <c r="R21950" s="234"/>
    </row>
    <row r="21951" spans="18:18" x14ac:dyDescent="0.2">
      <c r="R21951" s="262"/>
    </row>
    <row r="21952" spans="18:18" x14ac:dyDescent="0.2">
      <c r="R21952" s="234"/>
    </row>
    <row r="21953" spans="18:18" x14ac:dyDescent="0.2">
      <c r="R21953" s="234"/>
    </row>
    <row r="21954" spans="18:18" x14ac:dyDescent="0.2">
      <c r="R21954" s="94"/>
    </row>
    <row r="21969" spans="18:18" x14ac:dyDescent="0.2">
      <c r="R21969" s="235"/>
    </row>
    <row r="21970" spans="18:18" x14ac:dyDescent="0.2">
      <c r="R21970" s="234"/>
    </row>
    <row r="21971" spans="18:18" x14ac:dyDescent="0.2">
      <c r="R21971" s="236"/>
    </row>
    <row r="21972" spans="18:18" x14ac:dyDescent="0.2">
      <c r="R21972" s="236"/>
    </row>
    <row r="21973" spans="18:18" x14ac:dyDescent="0.2">
      <c r="R21973" s="234"/>
    </row>
    <row r="21974" spans="18:18" x14ac:dyDescent="0.2">
      <c r="R21974" s="236"/>
    </row>
    <row r="21975" spans="18:18" x14ac:dyDescent="0.2">
      <c r="R21975" s="236"/>
    </row>
    <row r="21976" spans="18:18" x14ac:dyDescent="0.2">
      <c r="R21976" s="237"/>
    </row>
    <row r="21977" spans="18:18" x14ac:dyDescent="0.2">
      <c r="R21977" s="237"/>
    </row>
    <row r="21982" spans="18:18" x14ac:dyDescent="0.2">
      <c r="R21982" s="97"/>
    </row>
    <row r="21983" spans="18:18" x14ac:dyDescent="0.2">
      <c r="R21983" s="234"/>
    </row>
    <row r="21984" spans="18:18" x14ac:dyDescent="0.2">
      <c r="R21984" s="262"/>
    </row>
    <row r="21985" spans="18:18" x14ac:dyDescent="0.2">
      <c r="R21985" s="234"/>
    </row>
    <row r="21986" spans="18:18" x14ac:dyDescent="0.2">
      <c r="R21986" s="234"/>
    </row>
    <row r="21987" spans="18:18" x14ac:dyDescent="0.2">
      <c r="R21987" s="94"/>
    </row>
    <row r="22002" spans="18:18" x14ac:dyDescent="0.2">
      <c r="R22002" s="235"/>
    </row>
    <row r="22003" spans="18:18" x14ac:dyDescent="0.2">
      <c r="R22003" s="234"/>
    </row>
    <row r="22004" spans="18:18" x14ac:dyDescent="0.2">
      <c r="R22004" s="236"/>
    </row>
    <row r="22005" spans="18:18" x14ac:dyDescent="0.2">
      <c r="R22005" s="236"/>
    </row>
    <row r="22006" spans="18:18" x14ac:dyDescent="0.2">
      <c r="R22006" s="234"/>
    </row>
    <row r="22007" spans="18:18" x14ac:dyDescent="0.2">
      <c r="R22007" s="236"/>
    </row>
    <row r="22008" spans="18:18" x14ac:dyDescent="0.2">
      <c r="R22008" s="236"/>
    </row>
    <row r="22009" spans="18:18" x14ac:dyDescent="0.2">
      <c r="R22009" s="237"/>
    </row>
    <row r="22010" spans="18:18" x14ac:dyDescent="0.2">
      <c r="R22010" s="237"/>
    </row>
    <row r="22015" spans="18:18" x14ac:dyDescent="0.2">
      <c r="R22015" s="97"/>
    </row>
    <row r="22016" spans="18:18" x14ac:dyDescent="0.2">
      <c r="R22016" s="234"/>
    </row>
    <row r="22017" spans="18:18" x14ac:dyDescent="0.2">
      <c r="R22017" s="262"/>
    </row>
    <row r="22018" spans="18:18" x14ac:dyDescent="0.2">
      <c r="R22018" s="234"/>
    </row>
    <row r="22019" spans="18:18" x14ac:dyDescent="0.2">
      <c r="R22019" s="234"/>
    </row>
    <row r="22020" spans="18:18" x14ac:dyDescent="0.2">
      <c r="R22020" s="94"/>
    </row>
    <row r="22035" spans="18:18" x14ac:dyDescent="0.2">
      <c r="R22035" s="235"/>
    </row>
    <row r="22036" spans="18:18" x14ac:dyDescent="0.2">
      <c r="R22036" s="234"/>
    </row>
    <row r="22037" spans="18:18" x14ac:dyDescent="0.2">
      <c r="R22037" s="236"/>
    </row>
    <row r="22038" spans="18:18" x14ac:dyDescent="0.2">
      <c r="R22038" s="236"/>
    </row>
    <row r="22039" spans="18:18" x14ac:dyDescent="0.2">
      <c r="R22039" s="234"/>
    </row>
    <row r="22040" spans="18:18" x14ac:dyDescent="0.2">
      <c r="R22040" s="236"/>
    </row>
    <row r="22041" spans="18:18" x14ac:dyDescent="0.2">
      <c r="R22041" s="236"/>
    </row>
    <row r="22042" spans="18:18" x14ac:dyDescent="0.2">
      <c r="R22042" s="237"/>
    </row>
    <row r="22043" spans="18:18" x14ac:dyDescent="0.2">
      <c r="R22043" s="237"/>
    </row>
    <row r="22048" spans="18:18" x14ac:dyDescent="0.2">
      <c r="R22048" s="97"/>
    </row>
    <row r="22049" spans="18:18" x14ac:dyDescent="0.2">
      <c r="R22049" s="234"/>
    </row>
    <row r="22050" spans="18:18" x14ac:dyDescent="0.2">
      <c r="R22050" s="262"/>
    </row>
    <row r="22051" spans="18:18" x14ac:dyDescent="0.2">
      <c r="R22051" s="234"/>
    </row>
    <row r="22052" spans="18:18" x14ac:dyDescent="0.2">
      <c r="R22052" s="234"/>
    </row>
    <row r="22053" spans="18:18" x14ac:dyDescent="0.2">
      <c r="R22053" s="94"/>
    </row>
    <row r="22068" spans="18:18" x14ac:dyDescent="0.2">
      <c r="R22068" s="235"/>
    </row>
    <row r="22069" spans="18:18" x14ac:dyDescent="0.2">
      <c r="R22069" s="234"/>
    </row>
    <row r="22070" spans="18:18" x14ac:dyDescent="0.2">
      <c r="R22070" s="236"/>
    </row>
    <row r="22071" spans="18:18" x14ac:dyDescent="0.2">
      <c r="R22071" s="236"/>
    </row>
    <row r="22072" spans="18:18" x14ac:dyDescent="0.2">
      <c r="R22072" s="234"/>
    </row>
    <row r="22073" spans="18:18" x14ac:dyDescent="0.2">
      <c r="R22073" s="236"/>
    </row>
    <row r="22074" spans="18:18" x14ac:dyDescent="0.2">
      <c r="R22074" s="236"/>
    </row>
    <row r="22075" spans="18:18" x14ac:dyDescent="0.2">
      <c r="R22075" s="237"/>
    </row>
    <row r="22076" spans="18:18" x14ac:dyDescent="0.2">
      <c r="R22076" s="237"/>
    </row>
    <row r="22081" spans="18:18" x14ac:dyDescent="0.2">
      <c r="R22081" s="97"/>
    </row>
    <row r="22082" spans="18:18" x14ac:dyDescent="0.2">
      <c r="R22082" s="234"/>
    </row>
    <row r="22083" spans="18:18" x14ac:dyDescent="0.2">
      <c r="R22083" s="262"/>
    </row>
    <row r="22084" spans="18:18" x14ac:dyDescent="0.2">
      <c r="R22084" s="234"/>
    </row>
    <row r="22085" spans="18:18" x14ac:dyDescent="0.2">
      <c r="R22085" s="234"/>
    </row>
    <row r="22086" spans="18:18" x14ac:dyDescent="0.2">
      <c r="R22086" s="94"/>
    </row>
    <row r="22101" spans="18:18" x14ac:dyDescent="0.2">
      <c r="R22101" s="235"/>
    </row>
    <row r="22102" spans="18:18" x14ac:dyDescent="0.2">
      <c r="R22102" s="234"/>
    </row>
    <row r="22103" spans="18:18" x14ac:dyDescent="0.2">
      <c r="R22103" s="236"/>
    </row>
    <row r="22104" spans="18:18" x14ac:dyDescent="0.2">
      <c r="R22104" s="236"/>
    </row>
    <row r="22105" spans="18:18" x14ac:dyDescent="0.2">
      <c r="R22105" s="234"/>
    </row>
    <row r="22106" spans="18:18" x14ac:dyDescent="0.2">
      <c r="R22106" s="236"/>
    </row>
    <row r="22107" spans="18:18" x14ac:dyDescent="0.2">
      <c r="R22107" s="236"/>
    </row>
    <row r="22108" spans="18:18" x14ac:dyDescent="0.2">
      <c r="R22108" s="237"/>
    </row>
    <row r="22109" spans="18:18" x14ac:dyDescent="0.2">
      <c r="R22109" s="237"/>
    </row>
    <row r="22114" spans="18:18" x14ac:dyDescent="0.2">
      <c r="R22114" s="97"/>
    </row>
    <row r="22115" spans="18:18" x14ac:dyDescent="0.2">
      <c r="R22115" s="234"/>
    </row>
    <row r="22116" spans="18:18" x14ac:dyDescent="0.2">
      <c r="R22116" s="262"/>
    </row>
    <row r="22117" spans="18:18" x14ac:dyDescent="0.2">
      <c r="R22117" s="234"/>
    </row>
    <row r="22118" spans="18:18" x14ac:dyDescent="0.2">
      <c r="R22118" s="234"/>
    </row>
    <row r="22119" spans="18:18" x14ac:dyDescent="0.2">
      <c r="R22119" s="94"/>
    </row>
    <row r="22134" spans="18:18" x14ac:dyDescent="0.2">
      <c r="R22134" s="235"/>
    </row>
    <row r="22135" spans="18:18" x14ac:dyDescent="0.2">
      <c r="R22135" s="234"/>
    </row>
    <row r="22136" spans="18:18" x14ac:dyDescent="0.2">
      <c r="R22136" s="236"/>
    </row>
    <row r="22137" spans="18:18" x14ac:dyDescent="0.2">
      <c r="R22137" s="236"/>
    </row>
    <row r="22138" spans="18:18" x14ac:dyDescent="0.2">
      <c r="R22138" s="234"/>
    </row>
    <row r="22139" spans="18:18" x14ac:dyDescent="0.2">
      <c r="R22139" s="236"/>
    </row>
    <row r="22140" spans="18:18" x14ac:dyDescent="0.2">
      <c r="R22140" s="236"/>
    </row>
    <row r="22141" spans="18:18" x14ac:dyDescent="0.2">
      <c r="R22141" s="237"/>
    </row>
    <row r="22142" spans="18:18" x14ac:dyDescent="0.2">
      <c r="R22142" s="237"/>
    </row>
    <row r="22147" spans="18:18" x14ac:dyDescent="0.2">
      <c r="R22147" s="97"/>
    </row>
    <row r="22148" spans="18:18" x14ac:dyDescent="0.2">
      <c r="R22148" s="234"/>
    </row>
    <row r="22149" spans="18:18" x14ac:dyDescent="0.2">
      <c r="R22149" s="262"/>
    </row>
    <row r="22150" spans="18:18" x14ac:dyDescent="0.2">
      <c r="R22150" s="234"/>
    </row>
    <row r="22151" spans="18:18" x14ac:dyDescent="0.2">
      <c r="R22151" s="234"/>
    </row>
    <row r="22152" spans="18:18" x14ac:dyDescent="0.2">
      <c r="R22152" s="94"/>
    </row>
    <row r="22167" spans="18:18" x14ac:dyDescent="0.2">
      <c r="R22167" s="235"/>
    </row>
    <row r="22168" spans="18:18" x14ac:dyDescent="0.2">
      <c r="R22168" s="234"/>
    </row>
    <row r="22169" spans="18:18" x14ac:dyDescent="0.2">
      <c r="R22169" s="236"/>
    </row>
    <row r="22170" spans="18:18" x14ac:dyDescent="0.2">
      <c r="R22170" s="236"/>
    </row>
    <row r="22171" spans="18:18" x14ac:dyDescent="0.2">
      <c r="R22171" s="234"/>
    </row>
    <row r="22172" spans="18:18" x14ac:dyDescent="0.2">
      <c r="R22172" s="236"/>
    </row>
    <row r="22173" spans="18:18" x14ac:dyDescent="0.2">
      <c r="R22173" s="236"/>
    </row>
    <row r="22174" spans="18:18" x14ac:dyDescent="0.2">
      <c r="R22174" s="237"/>
    </row>
    <row r="22175" spans="18:18" x14ac:dyDescent="0.2">
      <c r="R22175" s="237"/>
    </row>
    <row r="22180" spans="18:18" x14ac:dyDescent="0.2">
      <c r="R22180" s="97"/>
    </row>
    <row r="22181" spans="18:18" x14ac:dyDescent="0.2">
      <c r="R22181" s="234"/>
    </row>
    <row r="22182" spans="18:18" x14ac:dyDescent="0.2">
      <c r="R22182" s="262"/>
    </row>
    <row r="22183" spans="18:18" x14ac:dyDescent="0.2">
      <c r="R22183" s="234"/>
    </row>
    <row r="22184" spans="18:18" x14ac:dyDescent="0.2">
      <c r="R22184" s="234"/>
    </row>
    <row r="22185" spans="18:18" x14ac:dyDescent="0.2">
      <c r="R22185" s="94"/>
    </row>
    <row r="22200" spans="18:18" x14ac:dyDescent="0.2">
      <c r="R22200" s="235"/>
    </row>
    <row r="22201" spans="18:18" x14ac:dyDescent="0.2">
      <c r="R22201" s="234"/>
    </row>
    <row r="22202" spans="18:18" x14ac:dyDescent="0.2">
      <c r="R22202" s="236"/>
    </row>
    <row r="22203" spans="18:18" x14ac:dyDescent="0.2">
      <c r="R22203" s="236"/>
    </row>
    <row r="22204" spans="18:18" x14ac:dyDescent="0.2">
      <c r="R22204" s="234"/>
    </row>
    <row r="22205" spans="18:18" x14ac:dyDescent="0.2">
      <c r="R22205" s="236"/>
    </row>
    <row r="22206" spans="18:18" x14ac:dyDescent="0.2">
      <c r="R22206" s="236"/>
    </row>
    <row r="22207" spans="18:18" x14ac:dyDescent="0.2">
      <c r="R22207" s="237"/>
    </row>
    <row r="22208" spans="18:18" x14ac:dyDescent="0.2">
      <c r="R22208" s="237"/>
    </row>
    <row r="22213" spans="18:18" x14ac:dyDescent="0.2">
      <c r="R22213" s="97"/>
    </row>
    <row r="22214" spans="18:18" x14ac:dyDescent="0.2">
      <c r="R22214" s="234"/>
    </row>
    <row r="22215" spans="18:18" x14ac:dyDescent="0.2">
      <c r="R22215" s="262"/>
    </row>
    <row r="22216" spans="18:18" x14ac:dyDescent="0.2">
      <c r="R22216" s="234"/>
    </row>
    <row r="22217" spans="18:18" x14ac:dyDescent="0.2">
      <c r="R22217" s="234"/>
    </row>
    <row r="22218" spans="18:18" x14ac:dyDescent="0.2">
      <c r="R22218" s="94"/>
    </row>
    <row r="22233" spans="18:18" x14ac:dyDescent="0.2">
      <c r="R22233" s="235"/>
    </row>
    <row r="22234" spans="18:18" x14ac:dyDescent="0.2">
      <c r="R22234" s="234"/>
    </row>
    <row r="22235" spans="18:18" x14ac:dyDescent="0.2">
      <c r="R22235" s="236"/>
    </row>
    <row r="22236" spans="18:18" x14ac:dyDescent="0.2">
      <c r="R22236" s="236"/>
    </row>
    <row r="22237" spans="18:18" x14ac:dyDescent="0.2">
      <c r="R22237" s="234"/>
    </row>
    <row r="22238" spans="18:18" x14ac:dyDescent="0.2">
      <c r="R22238" s="236"/>
    </row>
    <row r="22239" spans="18:18" x14ac:dyDescent="0.2">
      <c r="R22239" s="236"/>
    </row>
    <row r="22240" spans="18:18" x14ac:dyDescent="0.2">
      <c r="R22240" s="237"/>
    </row>
    <row r="22241" spans="18:18" x14ac:dyDescent="0.2">
      <c r="R22241" s="237"/>
    </row>
    <row r="22246" spans="18:18" x14ac:dyDescent="0.2">
      <c r="R22246" s="97"/>
    </row>
    <row r="22247" spans="18:18" x14ac:dyDescent="0.2">
      <c r="R22247" s="234"/>
    </row>
    <row r="22248" spans="18:18" x14ac:dyDescent="0.2">
      <c r="R22248" s="262"/>
    </row>
    <row r="22249" spans="18:18" x14ac:dyDescent="0.2">
      <c r="R22249" s="234"/>
    </row>
    <row r="22250" spans="18:18" x14ac:dyDescent="0.2">
      <c r="R22250" s="234"/>
    </row>
    <row r="22251" spans="18:18" x14ac:dyDescent="0.2">
      <c r="R22251" s="94"/>
    </row>
    <row r="22266" spans="18:18" x14ac:dyDescent="0.2">
      <c r="R22266" s="235"/>
    </row>
    <row r="22267" spans="18:18" x14ac:dyDescent="0.2">
      <c r="R22267" s="234"/>
    </row>
    <row r="22268" spans="18:18" x14ac:dyDescent="0.2">
      <c r="R22268" s="236"/>
    </row>
    <row r="22269" spans="18:18" x14ac:dyDescent="0.2">
      <c r="R22269" s="236"/>
    </row>
    <row r="22270" spans="18:18" x14ac:dyDescent="0.2">
      <c r="R22270" s="234"/>
    </row>
    <row r="22271" spans="18:18" x14ac:dyDescent="0.2">
      <c r="R22271" s="236"/>
    </row>
    <row r="22272" spans="18:18" x14ac:dyDescent="0.2">
      <c r="R22272" s="236"/>
    </row>
    <row r="22273" spans="18:18" x14ac:dyDescent="0.2">
      <c r="R22273" s="237"/>
    </row>
    <row r="22274" spans="18:18" x14ac:dyDescent="0.2">
      <c r="R22274" s="237"/>
    </row>
    <row r="22279" spans="18:18" x14ac:dyDescent="0.2">
      <c r="R22279" s="97"/>
    </row>
    <row r="22280" spans="18:18" x14ac:dyDescent="0.2">
      <c r="R22280" s="234"/>
    </row>
    <row r="22281" spans="18:18" x14ac:dyDescent="0.2">
      <c r="R22281" s="262"/>
    </row>
    <row r="22282" spans="18:18" x14ac:dyDescent="0.2">
      <c r="R22282" s="234"/>
    </row>
    <row r="22283" spans="18:18" x14ac:dyDescent="0.2">
      <c r="R22283" s="234"/>
    </row>
    <row r="22284" spans="18:18" x14ac:dyDescent="0.2">
      <c r="R22284" s="94"/>
    </row>
    <row r="22299" spans="18:18" x14ac:dyDescent="0.2">
      <c r="R22299" s="235"/>
    </row>
    <row r="22300" spans="18:18" x14ac:dyDescent="0.2">
      <c r="R22300" s="234"/>
    </row>
    <row r="22301" spans="18:18" x14ac:dyDescent="0.2">
      <c r="R22301" s="236"/>
    </row>
    <row r="22302" spans="18:18" x14ac:dyDescent="0.2">
      <c r="R22302" s="236"/>
    </row>
    <row r="22303" spans="18:18" x14ac:dyDescent="0.2">
      <c r="R22303" s="234"/>
    </row>
    <row r="22304" spans="18:18" x14ac:dyDescent="0.2">
      <c r="R22304" s="236"/>
    </row>
    <row r="22305" spans="18:18" x14ac:dyDescent="0.2">
      <c r="R22305" s="236"/>
    </row>
    <row r="22306" spans="18:18" x14ac:dyDescent="0.2">
      <c r="R22306" s="237"/>
    </row>
    <row r="22307" spans="18:18" x14ac:dyDescent="0.2">
      <c r="R22307" s="237"/>
    </row>
    <row r="22312" spans="18:18" x14ac:dyDescent="0.2">
      <c r="R22312" s="97"/>
    </row>
    <row r="22313" spans="18:18" x14ac:dyDescent="0.2">
      <c r="R22313" s="234"/>
    </row>
    <row r="22314" spans="18:18" x14ac:dyDescent="0.2">
      <c r="R22314" s="262"/>
    </row>
    <row r="22315" spans="18:18" x14ac:dyDescent="0.2">
      <c r="R22315" s="234"/>
    </row>
    <row r="22316" spans="18:18" x14ac:dyDescent="0.2">
      <c r="R22316" s="234"/>
    </row>
    <row r="22317" spans="18:18" x14ac:dyDescent="0.2">
      <c r="R22317" s="94"/>
    </row>
    <row r="22332" spans="18:18" x14ac:dyDescent="0.2">
      <c r="R22332" s="235"/>
    </row>
    <row r="22333" spans="18:18" x14ac:dyDescent="0.2">
      <c r="R22333" s="234"/>
    </row>
    <row r="22334" spans="18:18" x14ac:dyDescent="0.2">
      <c r="R22334" s="236"/>
    </row>
    <row r="22335" spans="18:18" x14ac:dyDescent="0.2">
      <c r="R22335" s="236"/>
    </row>
    <row r="22336" spans="18:18" x14ac:dyDescent="0.2">
      <c r="R22336" s="234"/>
    </row>
    <row r="22337" spans="18:18" x14ac:dyDescent="0.2">
      <c r="R22337" s="236"/>
    </row>
    <row r="22338" spans="18:18" x14ac:dyDescent="0.2">
      <c r="R22338" s="236"/>
    </row>
    <row r="22339" spans="18:18" x14ac:dyDescent="0.2">
      <c r="R22339" s="237"/>
    </row>
    <row r="22340" spans="18:18" x14ac:dyDescent="0.2">
      <c r="R22340" s="237"/>
    </row>
    <row r="22345" spans="18:18" x14ac:dyDescent="0.2">
      <c r="R22345" s="97"/>
    </row>
    <row r="22346" spans="18:18" x14ac:dyDescent="0.2">
      <c r="R22346" s="234"/>
    </row>
    <row r="22347" spans="18:18" x14ac:dyDescent="0.2">
      <c r="R22347" s="262"/>
    </row>
    <row r="22348" spans="18:18" x14ac:dyDescent="0.2">
      <c r="R22348" s="234"/>
    </row>
    <row r="22349" spans="18:18" x14ac:dyDescent="0.2">
      <c r="R22349" s="234"/>
    </row>
    <row r="22350" spans="18:18" x14ac:dyDescent="0.2">
      <c r="R22350" s="94"/>
    </row>
    <row r="22365" spans="18:18" x14ac:dyDescent="0.2">
      <c r="R22365" s="235"/>
    </row>
    <row r="22366" spans="18:18" x14ac:dyDescent="0.2">
      <c r="R22366" s="234"/>
    </row>
    <row r="22367" spans="18:18" x14ac:dyDescent="0.2">
      <c r="R22367" s="236"/>
    </row>
    <row r="22368" spans="18:18" x14ac:dyDescent="0.2">
      <c r="R22368" s="236"/>
    </row>
    <row r="22369" spans="18:18" x14ac:dyDescent="0.2">
      <c r="R22369" s="234"/>
    </row>
    <row r="22370" spans="18:18" x14ac:dyDescent="0.2">
      <c r="R22370" s="236"/>
    </row>
    <row r="22371" spans="18:18" x14ac:dyDescent="0.2">
      <c r="R22371" s="236"/>
    </row>
    <row r="22372" spans="18:18" x14ac:dyDescent="0.2">
      <c r="R22372" s="237"/>
    </row>
    <row r="22373" spans="18:18" x14ac:dyDescent="0.2">
      <c r="R22373" s="237"/>
    </row>
    <row r="22378" spans="18:18" x14ac:dyDescent="0.2">
      <c r="R22378" s="97"/>
    </row>
    <row r="22379" spans="18:18" x14ac:dyDescent="0.2">
      <c r="R22379" s="234"/>
    </row>
    <row r="22380" spans="18:18" x14ac:dyDescent="0.2">
      <c r="R22380" s="262"/>
    </row>
    <row r="22381" spans="18:18" x14ac:dyDescent="0.2">
      <c r="R22381" s="234"/>
    </row>
    <row r="22382" spans="18:18" x14ac:dyDescent="0.2">
      <c r="R22382" s="234"/>
    </row>
    <row r="22383" spans="18:18" x14ac:dyDescent="0.2">
      <c r="R22383" s="94"/>
    </row>
    <row r="22398" spans="18:18" x14ac:dyDescent="0.2">
      <c r="R22398" s="235"/>
    </row>
    <row r="22399" spans="18:18" x14ac:dyDescent="0.2">
      <c r="R22399" s="234"/>
    </row>
    <row r="22400" spans="18:18" x14ac:dyDescent="0.2">
      <c r="R22400" s="236"/>
    </row>
    <row r="22401" spans="18:18" x14ac:dyDescent="0.2">
      <c r="R22401" s="236"/>
    </row>
    <row r="22402" spans="18:18" x14ac:dyDescent="0.2">
      <c r="R22402" s="234"/>
    </row>
    <row r="22403" spans="18:18" x14ac:dyDescent="0.2">
      <c r="R22403" s="236"/>
    </row>
    <row r="22404" spans="18:18" x14ac:dyDescent="0.2">
      <c r="R22404" s="236"/>
    </row>
    <row r="22405" spans="18:18" x14ac:dyDescent="0.2">
      <c r="R22405" s="237"/>
    </row>
    <row r="22406" spans="18:18" x14ac:dyDescent="0.2">
      <c r="R22406" s="237"/>
    </row>
    <row r="22411" spans="18:18" x14ac:dyDescent="0.2">
      <c r="R22411" s="97"/>
    </row>
    <row r="22412" spans="18:18" x14ac:dyDescent="0.2">
      <c r="R22412" s="234"/>
    </row>
    <row r="22413" spans="18:18" x14ac:dyDescent="0.2">
      <c r="R22413" s="262"/>
    </row>
    <row r="22414" spans="18:18" x14ac:dyDescent="0.2">
      <c r="R22414" s="234"/>
    </row>
    <row r="22415" spans="18:18" x14ac:dyDescent="0.2">
      <c r="R22415" s="234"/>
    </row>
    <row r="22416" spans="18:18" x14ac:dyDescent="0.2">
      <c r="R22416" s="94"/>
    </row>
    <row r="22431" spans="18:18" x14ac:dyDescent="0.2">
      <c r="R22431" s="235"/>
    </row>
    <row r="22432" spans="18:18" x14ac:dyDescent="0.2">
      <c r="R22432" s="234"/>
    </row>
    <row r="22433" spans="18:18" x14ac:dyDescent="0.2">
      <c r="R22433" s="236"/>
    </row>
    <row r="22434" spans="18:18" x14ac:dyDescent="0.2">
      <c r="R22434" s="236"/>
    </row>
    <row r="22435" spans="18:18" x14ac:dyDescent="0.2">
      <c r="R22435" s="234"/>
    </row>
    <row r="22436" spans="18:18" x14ac:dyDescent="0.2">
      <c r="R22436" s="236"/>
    </row>
    <row r="22437" spans="18:18" x14ac:dyDescent="0.2">
      <c r="R22437" s="236"/>
    </row>
    <row r="22438" spans="18:18" x14ac:dyDescent="0.2">
      <c r="R22438" s="237"/>
    </row>
    <row r="22439" spans="18:18" x14ac:dyDescent="0.2">
      <c r="R22439" s="237"/>
    </row>
    <row r="22444" spans="18:18" x14ac:dyDescent="0.2">
      <c r="R22444" s="97"/>
    </row>
    <row r="22445" spans="18:18" x14ac:dyDescent="0.2">
      <c r="R22445" s="234"/>
    </row>
    <row r="22446" spans="18:18" x14ac:dyDescent="0.2">
      <c r="R22446" s="262"/>
    </row>
    <row r="22447" spans="18:18" x14ac:dyDescent="0.2">
      <c r="R22447" s="234"/>
    </row>
    <row r="22448" spans="18:18" x14ac:dyDescent="0.2">
      <c r="R22448" s="234"/>
    </row>
    <row r="22449" spans="18:18" x14ac:dyDescent="0.2">
      <c r="R22449" s="94"/>
    </row>
    <row r="22464" spans="18:18" x14ac:dyDescent="0.2">
      <c r="R22464" s="235"/>
    </row>
    <row r="22465" spans="18:18" x14ac:dyDescent="0.2">
      <c r="R22465" s="234"/>
    </row>
    <row r="22466" spans="18:18" x14ac:dyDescent="0.2">
      <c r="R22466" s="236"/>
    </row>
    <row r="22467" spans="18:18" x14ac:dyDescent="0.2">
      <c r="R22467" s="236"/>
    </row>
    <row r="22468" spans="18:18" x14ac:dyDescent="0.2">
      <c r="R22468" s="234"/>
    </row>
    <row r="22469" spans="18:18" x14ac:dyDescent="0.2">
      <c r="R22469" s="236"/>
    </row>
    <row r="22470" spans="18:18" x14ac:dyDescent="0.2">
      <c r="R22470" s="236"/>
    </row>
    <row r="22471" spans="18:18" x14ac:dyDescent="0.2">
      <c r="R22471" s="237"/>
    </row>
    <row r="22472" spans="18:18" x14ac:dyDescent="0.2">
      <c r="R22472" s="237"/>
    </row>
    <row r="22477" spans="18:18" x14ac:dyDescent="0.2">
      <c r="R22477" s="97"/>
    </row>
    <row r="22478" spans="18:18" x14ac:dyDescent="0.2">
      <c r="R22478" s="234"/>
    </row>
    <row r="22479" spans="18:18" x14ac:dyDescent="0.2">
      <c r="R22479" s="262"/>
    </row>
    <row r="22480" spans="18:18" x14ac:dyDescent="0.2">
      <c r="R22480" s="234"/>
    </row>
    <row r="22481" spans="18:18" x14ac:dyDescent="0.2">
      <c r="R22481" s="234"/>
    </row>
    <row r="22482" spans="18:18" x14ac:dyDescent="0.2">
      <c r="R22482" s="94"/>
    </row>
    <row r="22497" spans="18:18" x14ac:dyDescent="0.2">
      <c r="R22497" s="235"/>
    </row>
    <row r="22498" spans="18:18" x14ac:dyDescent="0.2">
      <c r="R22498" s="234"/>
    </row>
    <row r="22499" spans="18:18" x14ac:dyDescent="0.2">
      <c r="R22499" s="236"/>
    </row>
    <row r="22500" spans="18:18" x14ac:dyDescent="0.2">
      <c r="R22500" s="236"/>
    </row>
    <row r="22501" spans="18:18" x14ac:dyDescent="0.2">
      <c r="R22501" s="234"/>
    </row>
    <row r="22502" spans="18:18" x14ac:dyDescent="0.2">
      <c r="R22502" s="236"/>
    </row>
    <row r="22503" spans="18:18" x14ac:dyDescent="0.2">
      <c r="R22503" s="236"/>
    </row>
    <row r="22504" spans="18:18" x14ac:dyDescent="0.2">
      <c r="R22504" s="237"/>
    </row>
    <row r="22505" spans="18:18" x14ac:dyDescent="0.2">
      <c r="R22505" s="237"/>
    </row>
    <row r="22510" spans="18:18" x14ac:dyDescent="0.2">
      <c r="R22510" s="97"/>
    </row>
    <row r="22511" spans="18:18" x14ac:dyDescent="0.2">
      <c r="R22511" s="234"/>
    </row>
    <row r="22512" spans="18:18" x14ac:dyDescent="0.2">
      <c r="R22512" s="262"/>
    </row>
    <row r="22513" spans="18:18" x14ac:dyDescent="0.2">
      <c r="R22513" s="234"/>
    </row>
    <row r="22514" spans="18:18" x14ac:dyDescent="0.2">
      <c r="R22514" s="234"/>
    </row>
    <row r="22515" spans="18:18" x14ac:dyDescent="0.2">
      <c r="R22515" s="94"/>
    </row>
    <row r="22530" spans="18:18" x14ac:dyDescent="0.2">
      <c r="R22530" s="235"/>
    </row>
    <row r="22531" spans="18:18" x14ac:dyDescent="0.2">
      <c r="R22531" s="234"/>
    </row>
    <row r="22532" spans="18:18" x14ac:dyDescent="0.2">
      <c r="R22532" s="236"/>
    </row>
    <row r="22533" spans="18:18" x14ac:dyDescent="0.2">
      <c r="R22533" s="236"/>
    </row>
    <row r="22534" spans="18:18" x14ac:dyDescent="0.2">
      <c r="R22534" s="234"/>
    </row>
    <row r="22535" spans="18:18" x14ac:dyDescent="0.2">
      <c r="R22535" s="236"/>
    </row>
    <row r="22536" spans="18:18" x14ac:dyDescent="0.2">
      <c r="R22536" s="236"/>
    </row>
    <row r="22537" spans="18:18" x14ac:dyDescent="0.2">
      <c r="R22537" s="237"/>
    </row>
    <row r="22538" spans="18:18" x14ac:dyDescent="0.2">
      <c r="R22538" s="237"/>
    </row>
    <row r="22543" spans="18:18" x14ac:dyDescent="0.2">
      <c r="R22543" s="97"/>
    </row>
    <row r="22544" spans="18:18" x14ac:dyDescent="0.2">
      <c r="R22544" s="234"/>
    </row>
    <row r="22545" spans="18:18" x14ac:dyDescent="0.2">
      <c r="R22545" s="262"/>
    </row>
    <row r="22546" spans="18:18" x14ac:dyDescent="0.2">
      <c r="R22546" s="234"/>
    </row>
    <row r="22547" spans="18:18" x14ac:dyDescent="0.2">
      <c r="R22547" s="234"/>
    </row>
    <row r="22548" spans="18:18" x14ac:dyDescent="0.2">
      <c r="R22548" s="94"/>
    </row>
    <row r="22563" spans="18:18" x14ac:dyDescent="0.2">
      <c r="R22563" s="235"/>
    </row>
    <row r="22564" spans="18:18" x14ac:dyDescent="0.2">
      <c r="R22564" s="234"/>
    </row>
    <row r="22565" spans="18:18" x14ac:dyDescent="0.2">
      <c r="R22565" s="236"/>
    </row>
    <row r="22566" spans="18:18" x14ac:dyDescent="0.2">
      <c r="R22566" s="236"/>
    </row>
    <row r="22567" spans="18:18" x14ac:dyDescent="0.2">
      <c r="R22567" s="234"/>
    </row>
    <row r="22568" spans="18:18" x14ac:dyDescent="0.2">
      <c r="R22568" s="236"/>
    </row>
    <row r="22569" spans="18:18" x14ac:dyDescent="0.2">
      <c r="R22569" s="236"/>
    </row>
    <row r="22570" spans="18:18" x14ac:dyDescent="0.2">
      <c r="R22570" s="237"/>
    </row>
    <row r="22571" spans="18:18" x14ac:dyDescent="0.2">
      <c r="R22571" s="237"/>
    </row>
    <row r="22576" spans="18:18" x14ac:dyDescent="0.2">
      <c r="R22576" s="97"/>
    </row>
    <row r="22577" spans="18:18" x14ac:dyDescent="0.2">
      <c r="R22577" s="234"/>
    </row>
    <row r="22578" spans="18:18" x14ac:dyDescent="0.2">
      <c r="R22578" s="262"/>
    </row>
    <row r="22579" spans="18:18" x14ac:dyDescent="0.2">
      <c r="R22579" s="234"/>
    </row>
    <row r="22580" spans="18:18" x14ac:dyDescent="0.2">
      <c r="R22580" s="234"/>
    </row>
    <row r="22581" spans="18:18" x14ac:dyDescent="0.2">
      <c r="R22581" s="94"/>
    </row>
    <row r="22596" spans="18:18" x14ac:dyDescent="0.2">
      <c r="R22596" s="235"/>
    </row>
    <row r="22597" spans="18:18" x14ac:dyDescent="0.2">
      <c r="R22597" s="234"/>
    </row>
    <row r="22598" spans="18:18" x14ac:dyDescent="0.2">
      <c r="R22598" s="236"/>
    </row>
    <row r="22599" spans="18:18" x14ac:dyDescent="0.2">
      <c r="R22599" s="236"/>
    </row>
    <row r="22600" spans="18:18" x14ac:dyDescent="0.2">
      <c r="R22600" s="234"/>
    </row>
    <row r="22601" spans="18:18" x14ac:dyDescent="0.2">
      <c r="R22601" s="236"/>
    </row>
    <row r="22602" spans="18:18" x14ac:dyDescent="0.2">
      <c r="R22602" s="236"/>
    </row>
    <row r="22603" spans="18:18" x14ac:dyDescent="0.2">
      <c r="R22603" s="237"/>
    </row>
    <row r="22604" spans="18:18" x14ac:dyDescent="0.2">
      <c r="R22604" s="237"/>
    </row>
    <row r="22609" spans="18:18" x14ac:dyDescent="0.2">
      <c r="R22609" s="97"/>
    </row>
    <row r="22610" spans="18:18" x14ac:dyDescent="0.2">
      <c r="R22610" s="234"/>
    </row>
    <row r="22611" spans="18:18" x14ac:dyDescent="0.2">
      <c r="R22611" s="262"/>
    </row>
    <row r="22612" spans="18:18" x14ac:dyDescent="0.2">
      <c r="R22612" s="234"/>
    </row>
    <row r="22613" spans="18:18" x14ac:dyDescent="0.2">
      <c r="R22613" s="234"/>
    </row>
    <row r="22614" spans="18:18" x14ac:dyDescent="0.2">
      <c r="R22614" s="94"/>
    </row>
    <row r="22629" spans="18:18" x14ac:dyDescent="0.2">
      <c r="R22629" s="235"/>
    </row>
    <row r="22630" spans="18:18" x14ac:dyDescent="0.2">
      <c r="R22630" s="234"/>
    </row>
    <row r="22631" spans="18:18" x14ac:dyDescent="0.2">
      <c r="R22631" s="236"/>
    </row>
    <row r="22632" spans="18:18" x14ac:dyDescent="0.2">
      <c r="R22632" s="236"/>
    </row>
    <row r="22633" spans="18:18" x14ac:dyDescent="0.2">
      <c r="R22633" s="234"/>
    </row>
    <row r="22634" spans="18:18" x14ac:dyDescent="0.2">
      <c r="R22634" s="236"/>
    </row>
    <row r="22635" spans="18:18" x14ac:dyDescent="0.2">
      <c r="R22635" s="236"/>
    </row>
    <row r="22636" spans="18:18" x14ac:dyDescent="0.2">
      <c r="R22636" s="237"/>
    </row>
    <row r="22637" spans="18:18" x14ac:dyDescent="0.2">
      <c r="R22637" s="237"/>
    </row>
    <row r="22642" spans="18:18" x14ac:dyDescent="0.2">
      <c r="R22642" s="97"/>
    </row>
    <row r="22643" spans="18:18" x14ac:dyDescent="0.2">
      <c r="R22643" s="234"/>
    </row>
    <row r="22644" spans="18:18" x14ac:dyDescent="0.2">
      <c r="R22644" s="262"/>
    </row>
    <row r="22645" spans="18:18" x14ac:dyDescent="0.2">
      <c r="R22645" s="234"/>
    </row>
    <row r="22646" spans="18:18" x14ac:dyDescent="0.2">
      <c r="R22646" s="234"/>
    </row>
    <row r="22647" spans="18:18" x14ac:dyDescent="0.2">
      <c r="R22647" s="94"/>
    </row>
    <row r="22662" spans="18:18" x14ac:dyDescent="0.2">
      <c r="R22662" s="235"/>
    </row>
    <row r="22663" spans="18:18" x14ac:dyDescent="0.2">
      <c r="R22663" s="234"/>
    </row>
    <row r="22664" spans="18:18" x14ac:dyDescent="0.2">
      <c r="R22664" s="236"/>
    </row>
    <row r="22665" spans="18:18" x14ac:dyDescent="0.2">
      <c r="R22665" s="236"/>
    </row>
    <row r="22666" spans="18:18" x14ac:dyDescent="0.2">
      <c r="R22666" s="234"/>
    </row>
    <row r="22667" spans="18:18" x14ac:dyDescent="0.2">
      <c r="R22667" s="236"/>
    </row>
    <row r="22668" spans="18:18" x14ac:dyDescent="0.2">
      <c r="R22668" s="236"/>
    </row>
    <row r="22669" spans="18:18" x14ac:dyDescent="0.2">
      <c r="R22669" s="237"/>
    </row>
    <row r="22670" spans="18:18" x14ac:dyDescent="0.2">
      <c r="R22670" s="237"/>
    </row>
    <row r="22675" spans="18:18" x14ac:dyDescent="0.2">
      <c r="R22675" s="97"/>
    </row>
    <row r="22676" spans="18:18" x14ac:dyDescent="0.2">
      <c r="R22676" s="234"/>
    </row>
    <row r="22677" spans="18:18" x14ac:dyDescent="0.2">
      <c r="R22677" s="262"/>
    </row>
    <row r="22678" spans="18:18" x14ac:dyDescent="0.2">
      <c r="R22678" s="234"/>
    </row>
    <row r="22679" spans="18:18" x14ac:dyDescent="0.2">
      <c r="R22679" s="234"/>
    </row>
    <row r="22680" spans="18:18" x14ac:dyDescent="0.2">
      <c r="R22680" s="94"/>
    </row>
    <row r="22695" spans="18:18" x14ac:dyDescent="0.2">
      <c r="R22695" s="235"/>
    </row>
    <row r="22696" spans="18:18" x14ac:dyDescent="0.2">
      <c r="R22696" s="234"/>
    </row>
    <row r="22697" spans="18:18" x14ac:dyDescent="0.2">
      <c r="R22697" s="236"/>
    </row>
    <row r="22698" spans="18:18" x14ac:dyDescent="0.2">
      <c r="R22698" s="236"/>
    </row>
    <row r="22699" spans="18:18" x14ac:dyDescent="0.2">
      <c r="R22699" s="234"/>
    </row>
    <row r="22700" spans="18:18" x14ac:dyDescent="0.2">
      <c r="R22700" s="236"/>
    </row>
    <row r="22701" spans="18:18" x14ac:dyDescent="0.2">
      <c r="R22701" s="236"/>
    </row>
    <row r="22702" spans="18:18" x14ac:dyDescent="0.2">
      <c r="R22702" s="237"/>
    </row>
    <row r="22703" spans="18:18" x14ac:dyDescent="0.2">
      <c r="R22703" s="237"/>
    </row>
    <row r="22708" spans="18:18" x14ac:dyDescent="0.2">
      <c r="R22708" s="97"/>
    </row>
    <row r="22709" spans="18:18" x14ac:dyDescent="0.2">
      <c r="R22709" s="234"/>
    </row>
    <row r="22710" spans="18:18" x14ac:dyDescent="0.2">
      <c r="R22710" s="262"/>
    </row>
    <row r="22711" spans="18:18" x14ac:dyDescent="0.2">
      <c r="R22711" s="234"/>
    </row>
    <row r="22712" spans="18:18" x14ac:dyDescent="0.2">
      <c r="R22712" s="234"/>
    </row>
    <row r="22713" spans="18:18" x14ac:dyDescent="0.2">
      <c r="R22713" s="94"/>
    </row>
    <row r="22728" spans="18:18" x14ac:dyDescent="0.2">
      <c r="R22728" s="235"/>
    </row>
    <row r="22729" spans="18:18" x14ac:dyDescent="0.2">
      <c r="R22729" s="234"/>
    </row>
    <row r="22730" spans="18:18" x14ac:dyDescent="0.2">
      <c r="R22730" s="236"/>
    </row>
    <row r="22731" spans="18:18" x14ac:dyDescent="0.2">
      <c r="R22731" s="236"/>
    </row>
    <row r="22732" spans="18:18" x14ac:dyDescent="0.2">
      <c r="R22732" s="234"/>
    </row>
    <row r="22733" spans="18:18" x14ac:dyDescent="0.2">
      <c r="R22733" s="236"/>
    </row>
    <row r="22734" spans="18:18" x14ac:dyDescent="0.2">
      <c r="R22734" s="236"/>
    </row>
    <row r="22735" spans="18:18" x14ac:dyDescent="0.2">
      <c r="R22735" s="237"/>
    </row>
    <row r="22736" spans="18:18" x14ac:dyDescent="0.2">
      <c r="R22736" s="237"/>
    </row>
    <row r="22741" spans="18:18" x14ac:dyDescent="0.2">
      <c r="R22741" s="97"/>
    </row>
    <row r="22742" spans="18:18" x14ac:dyDescent="0.2">
      <c r="R22742" s="234"/>
    </row>
    <row r="22743" spans="18:18" x14ac:dyDescent="0.2">
      <c r="R22743" s="262"/>
    </row>
    <row r="22744" spans="18:18" x14ac:dyDescent="0.2">
      <c r="R22744" s="234"/>
    </row>
    <row r="22745" spans="18:18" x14ac:dyDescent="0.2">
      <c r="R22745" s="234"/>
    </row>
    <row r="22746" spans="18:18" x14ac:dyDescent="0.2">
      <c r="R22746" s="94"/>
    </row>
    <row r="22761" spans="18:18" x14ac:dyDescent="0.2">
      <c r="R22761" s="235"/>
    </row>
    <row r="22762" spans="18:18" x14ac:dyDescent="0.2">
      <c r="R22762" s="234"/>
    </row>
    <row r="22763" spans="18:18" x14ac:dyDescent="0.2">
      <c r="R22763" s="236"/>
    </row>
    <row r="22764" spans="18:18" x14ac:dyDescent="0.2">
      <c r="R22764" s="236"/>
    </row>
    <row r="22765" spans="18:18" x14ac:dyDescent="0.2">
      <c r="R22765" s="234"/>
    </row>
    <row r="22766" spans="18:18" x14ac:dyDescent="0.2">
      <c r="R22766" s="236"/>
    </row>
    <row r="22767" spans="18:18" x14ac:dyDescent="0.2">
      <c r="R22767" s="236"/>
    </row>
    <row r="22768" spans="18:18" x14ac:dyDescent="0.2">
      <c r="R22768" s="237"/>
    </row>
    <row r="22769" spans="18:18" x14ac:dyDescent="0.2">
      <c r="R22769" s="237"/>
    </row>
    <row r="22774" spans="18:18" x14ac:dyDescent="0.2">
      <c r="R22774" s="97"/>
    </row>
    <row r="22775" spans="18:18" x14ac:dyDescent="0.2">
      <c r="R22775" s="234"/>
    </row>
    <row r="22776" spans="18:18" x14ac:dyDescent="0.2">
      <c r="R22776" s="262"/>
    </row>
    <row r="22777" spans="18:18" x14ac:dyDescent="0.2">
      <c r="R22777" s="234"/>
    </row>
    <row r="22778" spans="18:18" x14ac:dyDescent="0.2">
      <c r="R22778" s="234"/>
    </row>
    <row r="22779" spans="18:18" x14ac:dyDescent="0.2">
      <c r="R22779" s="94"/>
    </row>
    <row r="22794" spans="18:18" x14ac:dyDescent="0.2">
      <c r="R22794" s="235"/>
    </row>
    <row r="22795" spans="18:18" x14ac:dyDescent="0.2">
      <c r="R22795" s="234"/>
    </row>
    <row r="22796" spans="18:18" x14ac:dyDescent="0.2">
      <c r="R22796" s="236"/>
    </row>
    <row r="22797" spans="18:18" x14ac:dyDescent="0.2">
      <c r="R22797" s="236"/>
    </row>
    <row r="22798" spans="18:18" x14ac:dyDescent="0.2">
      <c r="R22798" s="234"/>
    </row>
    <row r="22799" spans="18:18" x14ac:dyDescent="0.2">
      <c r="R22799" s="236"/>
    </row>
    <row r="22800" spans="18:18" x14ac:dyDescent="0.2">
      <c r="R22800" s="236"/>
    </row>
    <row r="22801" spans="18:18" x14ac:dyDescent="0.2">
      <c r="R22801" s="237"/>
    </row>
    <row r="22802" spans="18:18" x14ac:dyDescent="0.2">
      <c r="R22802" s="237"/>
    </row>
    <row r="22807" spans="18:18" x14ac:dyDescent="0.2">
      <c r="R22807" s="97"/>
    </row>
    <row r="22808" spans="18:18" x14ac:dyDescent="0.2">
      <c r="R22808" s="234"/>
    </row>
    <row r="22809" spans="18:18" x14ac:dyDescent="0.2">
      <c r="R22809" s="262"/>
    </row>
    <row r="22810" spans="18:18" x14ac:dyDescent="0.2">
      <c r="R22810" s="234"/>
    </row>
    <row r="22811" spans="18:18" x14ac:dyDescent="0.2">
      <c r="R22811" s="234"/>
    </row>
    <row r="22812" spans="18:18" x14ac:dyDescent="0.2">
      <c r="R22812" s="94"/>
    </row>
    <row r="22827" spans="18:18" x14ac:dyDescent="0.2">
      <c r="R22827" s="235"/>
    </row>
    <row r="22828" spans="18:18" x14ac:dyDescent="0.2">
      <c r="R22828" s="234"/>
    </row>
    <row r="22829" spans="18:18" x14ac:dyDescent="0.2">
      <c r="R22829" s="236"/>
    </row>
    <row r="22830" spans="18:18" x14ac:dyDescent="0.2">
      <c r="R22830" s="236"/>
    </row>
    <row r="22831" spans="18:18" x14ac:dyDescent="0.2">
      <c r="R22831" s="234"/>
    </row>
    <row r="22832" spans="18:18" x14ac:dyDescent="0.2">
      <c r="R22832" s="236"/>
    </row>
    <row r="22833" spans="18:18" x14ac:dyDescent="0.2">
      <c r="R22833" s="236"/>
    </row>
    <row r="22834" spans="18:18" x14ac:dyDescent="0.2">
      <c r="R22834" s="237"/>
    </row>
    <row r="22835" spans="18:18" x14ac:dyDescent="0.2">
      <c r="R22835" s="237"/>
    </row>
    <row r="22840" spans="18:18" x14ac:dyDescent="0.2">
      <c r="R22840" s="97"/>
    </row>
    <row r="22841" spans="18:18" x14ac:dyDescent="0.2">
      <c r="R22841" s="234"/>
    </row>
    <row r="22842" spans="18:18" x14ac:dyDescent="0.2">
      <c r="R22842" s="262"/>
    </row>
    <row r="22843" spans="18:18" x14ac:dyDescent="0.2">
      <c r="R22843" s="234"/>
    </row>
    <row r="22844" spans="18:18" x14ac:dyDescent="0.2">
      <c r="R22844" s="234"/>
    </row>
    <row r="22845" spans="18:18" x14ac:dyDescent="0.2">
      <c r="R22845" s="94"/>
    </row>
    <row r="22860" spans="18:18" x14ac:dyDescent="0.2">
      <c r="R22860" s="235"/>
    </row>
    <row r="22861" spans="18:18" x14ac:dyDescent="0.2">
      <c r="R22861" s="234"/>
    </row>
    <row r="22862" spans="18:18" x14ac:dyDescent="0.2">
      <c r="R22862" s="236"/>
    </row>
    <row r="22863" spans="18:18" x14ac:dyDescent="0.2">
      <c r="R22863" s="236"/>
    </row>
    <row r="22864" spans="18:18" x14ac:dyDescent="0.2">
      <c r="R22864" s="234"/>
    </row>
    <row r="22865" spans="18:18" x14ac:dyDescent="0.2">
      <c r="R22865" s="236"/>
    </row>
    <row r="22866" spans="18:18" x14ac:dyDescent="0.2">
      <c r="R22866" s="236"/>
    </row>
    <row r="22867" spans="18:18" x14ac:dyDescent="0.2">
      <c r="R22867" s="237"/>
    </row>
    <row r="22868" spans="18:18" x14ac:dyDescent="0.2">
      <c r="R22868" s="237"/>
    </row>
    <row r="22873" spans="18:18" x14ac:dyDescent="0.2">
      <c r="R22873" s="97"/>
    </row>
    <row r="22874" spans="18:18" x14ac:dyDescent="0.2">
      <c r="R22874" s="234"/>
    </row>
    <row r="22875" spans="18:18" x14ac:dyDescent="0.2">
      <c r="R22875" s="262"/>
    </row>
    <row r="22876" spans="18:18" x14ac:dyDescent="0.2">
      <c r="R22876" s="234"/>
    </row>
    <row r="22877" spans="18:18" x14ac:dyDescent="0.2">
      <c r="R22877" s="234"/>
    </row>
    <row r="22878" spans="18:18" x14ac:dyDescent="0.2">
      <c r="R22878" s="94"/>
    </row>
    <row r="22893" spans="18:18" x14ac:dyDescent="0.2">
      <c r="R22893" s="235"/>
    </row>
    <row r="22894" spans="18:18" x14ac:dyDescent="0.2">
      <c r="R22894" s="234"/>
    </row>
    <row r="22895" spans="18:18" x14ac:dyDescent="0.2">
      <c r="R22895" s="236"/>
    </row>
    <row r="22896" spans="18:18" x14ac:dyDescent="0.2">
      <c r="R22896" s="236"/>
    </row>
    <row r="22897" spans="18:18" x14ac:dyDescent="0.2">
      <c r="R22897" s="234"/>
    </row>
    <row r="22898" spans="18:18" x14ac:dyDescent="0.2">
      <c r="R22898" s="236"/>
    </row>
    <row r="22899" spans="18:18" x14ac:dyDescent="0.2">
      <c r="R22899" s="236"/>
    </row>
    <row r="22900" spans="18:18" x14ac:dyDescent="0.2">
      <c r="R22900" s="237"/>
    </row>
    <row r="22901" spans="18:18" x14ac:dyDescent="0.2">
      <c r="R22901" s="237"/>
    </row>
    <row r="22906" spans="18:18" x14ac:dyDescent="0.2">
      <c r="R22906" s="97"/>
    </row>
    <row r="22907" spans="18:18" x14ac:dyDescent="0.2">
      <c r="R22907" s="234"/>
    </row>
    <row r="22908" spans="18:18" x14ac:dyDescent="0.2">
      <c r="R22908" s="262"/>
    </row>
    <row r="22909" spans="18:18" x14ac:dyDescent="0.2">
      <c r="R22909" s="234"/>
    </row>
    <row r="22910" spans="18:18" x14ac:dyDescent="0.2">
      <c r="R22910" s="234"/>
    </row>
    <row r="22911" spans="18:18" x14ac:dyDescent="0.2">
      <c r="R22911" s="94"/>
    </row>
    <row r="22926" spans="18:18" x14ac:dyDescent="0.2">
      <c r="R22926" s="235"/>
    </row>
    <row r="22927" spans="18:18" x14ac:dyDescent="0.2">
      <c r="R22927" s="234"/>
    </row>
    <row r="22928" spans="18:18" x14ac:dyDescent="0.2">
      <c r="R22928" s="236"/>
    </row>
    <row r="22929" spans="18:18" x14ac:dyDescent="0.2">
      <c r="R22929" s="236"/>
    </row>
    <row r="22930" spans="18:18" x14ac:dyDescent="0.2">
      <c r="R22930" s="234"/>
    </row>
    <row r="22931" spans="18:18" x14ac:dyDescent="0.2">
      <c r="R22931" s="236"/>
    </row>
    <row r="22932" spans="18:18" x14ac:dyDescent="0.2">
      <c r="R22932" s="236"/>
    </row>
    <row r="22933" spans="18:18" x14ac:dyDescent="0.2">
      <c r="R22933" s="237"/>
    </row>
    <row r="22934" spans="18:18" x14ac:dyDescent="0.2">
      <c r="R22934" s="237"/>
    </row>
    <row r="22939" spans="18:18" x14ac:dyDescent="0.2">
      <c r="R22939" s="97"/>
    </row>
    <row r="22940" spans="18:18" x14ac:dyDescent="0.2">
      <c r="R22940" s="234"/>
    </row>
    <row r="22941" spans="18:18" x14ac:dyDescent="0.2">
      <c r="R22941" s="262"/>
    </row>
    <row r="22942" spans="18:18" x14ac:dyDescent="0.2">
      <c r="R22942" s="234"/>
    </row>
    <row r="22943" spans="18:18" x14ac:dyDescent="0.2">
      <c r="R22943" s="234"/>
    </row>
    <row r="22944" spans="18:18" x14ac:dyDescent="0.2">
      <c r="R22944" s="94"/>
    </row>
    <row r="22959" spans="18:18" x14ac:dyDescent="0.2">
      <c r="R22959" s="235"/>
    </row>
    <row r="22960" spans="18:18" x14ac:dyDescent="0.2">
      <c r="R22960" s="234"/>
    </row>
    <row r="22961" spans="18:18" x14ac:dyDescent="0.2">
      <c r="R22961" s="236"/>
    </row>
    <row r="22962" spans="18:18" x14ac:dyDescent="0.2">
      <c r="R22962" s="236"/>
    </row>
    <row r="22963" spans="18:18" x14ac:dyDescent="0.2">
      <c r="R22963" s="234"/>
    </row>
    <row r="22964" spans="18:18" x14ac:dyDescent="0.2">
      <c r="R22964" s="236"/>
    </row>
    <row r="22965" spans="18:18" x14ac:dyDescent="0.2">
      <c r="R22965" s="236"/>
    </row>
    <row r="22966" spans="18:18" x14ac:dyDescent="0.2">
      <c r="R22966" s="237"/>
    </row>
    <row r="22967" spans="18:18" x14ac:dyDescent="0.2">
      <c r="R22967" s="237"/>
    </row>
    <row r="22972" spans="18:18" x14ac:dyDescent="0.2">
      <c r="R22972" s="97"/>
    </row>
    <row r="22973" spans="18:18" x14ac:dyDescent="0.2">
      <c r="R22973" s="234"/>
    </row>
    <row r="22974" spans="18:18" x14ac:dyDescent="0.2">
      <c r="R22974" s="262"/>
    </row>
    <row r="22975" spans="18:18" x14ac:dyDescent="0.2">
      <c r="R22975" s="234"/>
    </row>
    <row r="22976" spans="18:18" x14ac:dyDescent="0.2">
      <c r="R22976" s="234"/>
    </row>
    <row r="22977" spans="18:18" x14ac:dyDescent="0.2">
      <c r="R22977" s="94"/>
    </row>
    <row r="22992" spans="18:18" x14ac:dyDescent="0.2">
      <c r="R22992" s="235"/>
    </row>
    <row r="22993" spans="18:18" x14ac:dyDescent="0.2">
      <c r="R22993" s="234"/>
    </row>
    <row r="22994" spans="18:18" x14ac:dyDescent="0.2">
      <c r="R22994" s="236"/>
    </row>
    <row r="22995" spans="18:18" x14ac:dyDescent="0.2">
      <c r="R22995" s="236"/>
    </row>
    <row r="22996" spans="18:18" x14ac:dyDescent="0.2">
      <c r="R22996" s="234"/>
    </row>
    <row r="22997" spans="18:18" x14ac:dyDescent="0.2">
      <c r="R22997" s="236"/>
    </row>
    <row r="22998" spans="18:18" x14ac:dyDescent="0.2">
      <c r="R22998" s="236"/>
    </row>
    <row r="22999" spans="18:18" x14ac:dyDescent="0.2">
      <c r="R22999" s="237"/>
    </row>
    <row r="23000" spans="18:18" x14ac:dyDescent="0.2">
      <c r="R23000" s="237"/>
    </row>
    <row r="23005" spans="18:18" x14ac:dyDescent="0.2">
      <c r="R23005" s="97"/>
    </row>
    <row r="23006" spans="18:18" x14ac:dyDescent="0.2">
      <c r="R23006" s="234"/>
    </row>
    <row r="23007" spans="18:18" x14ac:dyDescent="0.2">
      <c r="R23007" s="262"/>
    </row>
    <row r="23008" spans="18:18" x14ac:dyDescent="0.2">
      <c r="R23008" s="234"/>
    </row>
    <row r="23009" spans="18:18" x14ac:dyDescent="0.2">
      <c r="R23009" s="234"/>
    </row>
    <row r="23010" spans="18:18" x14ac:dyDescent="0.2">
      <c r="R23010" s="94"/>
    </row>
    <row r="23025" spans="18:18" x14ac:dyDescent="0.2">
      <c r="R23025" s="235"/>
    </row>
    <row r="23026" spans="18:18" x14ac:dyDescent="0.2">
      <c r="R23026" s="234"/>
    </row>
    <row r="23027" spans="18:18" x14ac:dyDescent="0.2">
      <c r="R23027" s="236"/>
    </row>
    <row r="23028" spans="18:18" x14ac:dyDescent="0.2">
      <c r="R23028" s="236"/>
    </row>
    <row r="23029" spans="18:18" x14ac:dyDescent="0.2">
      <c r="R23029" s="234"/>
    </row>
    <row r="23030" spans="18:18" x14ac:dyDescent="0.2">
      <c r="R23030" s="236"/>
    </row>
    <row r="23031" spans="18:18" x14ac:dyDescent="0.2">
      <c r="R23031" s="236"/>
    </row>
    <row r="23032" spans="18:18" x14ac:dyDescent="0.2">
      <c r="R23032" s="237"/>
    </row>
    <row r="23033" spans="18:18" x14ac:dyDescent="0.2">
      <c r="R23033" s="237"/>
    </row>
    <row r="23038" spans="18:18" x14ac:dyDescent="0.2">
      <c r="R23038" s="97"/>
    </row>
    <row r="23039" spans="18:18" x14ac:dyDescent="0.2">
      <c r="R23039" s="234"/>
    </row>
    <row r="23040" spans="18:18" x14ac:dyDescent="0.2">
      <c r="R23040" s="262"/>
    </row>
    <row r="23041" spans="18:18" x14ac:dyDescent="0.2">
      <c r="R23041" s="234"/>
    </row>
    <row r="23042" spans="18:18" x14ac:dyDescent="0.2">
      <c r="R23042" s="234"/>
    </row>
    <row r="23043" spans="18:18" x14ac:dyDescent="0.2">
      <c r="R23043" s="94"/>
    </row>
    <row r="23058" spans="18:18" x14ac:dyDescent="0.2">
      <c r="R23058" s="235"/>
    </row>
    <row r="23059" spans="18:18" x14ac:dyDescent="0.2">
      <c r="R23059" s="234"/>
    </row>
    <row r="23060" spans="18:18" x14ac:dyDescent="0.2">
      <c r="R23060" s="236"/>
    </row>
    <row r="23061" spans="18:18" x14ac:dyDescent="0.2">
      <c r="R23061" s="236"/>
    </row>
    <row r="23062" spans="18:18" x14ac:dyDescent="0.2">
      <c r="R23062" s="234"/>
    </row>
    <row r="23063" spans="18:18" x14ac:dyDescent="0.2">
      <c r="R23063" s="236"/>
    </row>
    <row r="23064" spans="18:18" x14ac:dyDescent="0.2">
      <c r="R23064" s="236"/>
    </row>
    <row r="23065" spans="18:18" x14ac:dyDescent="0.2">
      <c r="R23065" s="237"/>
    </row>
    <row r="23066" spans="18:18" x14ac:dyDescent="0.2">
      <c r="R23066" s="237"/>
    </row>
    <row r="23071" spans="18:18" x14ac:dyDescent="0.2">
      <c r="R23071" s="97"/>
    </row>
    <row r="23072" spans="18:18" x14ac:dyDescent="0.2">
      <c r="R23072" s="234"/>
    </row>
    <row r="23073" spans="18:18" x14ac:dyDescent="0.2">
      <c r="R23073" s="262"/>
    </row>
    <row r="23074" spans="18:18" x14ac:dyDescent="0.2">
      <c r="R23074" s="234"/>
    </row>
    <row r="23075" spans="18:18" x14ac:dyDescent="0.2">
      <c r="R23075" s="234"/>
    </row>
    <row r="23076" spans="18:18" x14ac:dyDescent="0.2">
      <c r="R23076" s="94"/>
    </row>
    <row r="23091" spans="18:18" x14ac:dyDescent="0.2">
      <c r="R23091" s="235"/>
    </row>
    <row r="23092" spans="18:18" x14ac:dyDescent="0.2">
      <c r="R23092" s="234"/>
    </row>
    <row r="23093" spans="18:18" x14ac:dyDescent="0.2">
      <c r="R23093" s="236"/>
    </row>
    <row r="23094" spans="18:18" x14ac:dyDescent="0.2">
      <c r="R23094" s="236"/>
    </row>
    <row r="23095" spans="18:18" x14ac:dyDescent="0.2">
      <c r="R23095" s="234"/>
    </row>
    <row r="23096" spans="18:18" x14ac:dyDescent="0.2">
      <c r="R23096" s="236"/>
    </row>
    <row r="23097" spans="18:18" x14ac:dyDescent="0.2">
      <c r="R23097" s="236"/>
    </row>
    <row r="23098" spans="18:18" x14ac:dyDescent="0.2">
      <c r="R23098" s="237"/>
    </row>
    <row r="23099" spans="18:18" x14ac:dyDescent="0.2">
      <c r="R23099" s="237"/>
    </row>
    <row r="23104" spans="18:18" x14ac:dyDescent="0.2">
      <c r="R23104" s="97"/>
    </row>
    <row r="23105" spans="18:18" x14ac:dyDescent="0.2">
      <c r="R23105" s="234"/>
    </row>
    <row r="23106" spans="18:18" x14ac:dyDescent="0.2">
      <c r="R23106" s="262"/>
    </row>
    <row r="23107" spans="18:18" x14ac:dyDescent="0.2">
      <c r="R23107" s="234"/>
    </row>
    <row r="23108" spans="18:18" x14ac:dyDescent="0.2">
      <c r="R23108" s="234"/>
    </row>
    <row r="23109" spans="18:18" x14ac:dyDescent="0.2">
      <c r="R23109" s="94"/>
    </row>
    <row r="23124" spans="18:18" x14ac:dyDescent="0.2">
      <c r="R23124" s="235"/>
    </row>
    <row r="23125" spans="18:18" x14ac:dyDescent="0.2">
      <c r="R23125" s="234"/>
    </row>
    <row r="23126" spans="18:18" x14ac:dyDescent="0.2">
      <c r="R23126" s="236"/>
    </row>
    <row r="23127" spans="18:18" x14ac:dyDescent="0.2">
      <c r="R23127" s="236"/>
    </row>
    <row r="23128" spans="18:18" x14ac:dyDescent="0.2">
      <c r="R23128" s="234"/>
    </row>
    <row r="23129" spans="18:18" x14ac:dyDescent="0.2">
      <c r="R23129" s="236"/>
    </row>
    <row r="23130" spans="18:18" x14ac:dyDescent="0.2">
      <c r="R23130" s="236"/>
    </row>
    <row r="23131" spans="18:18" x14ac:dyDescent="0.2">
      <c r="R23131" s="237"/>
    </row>
    <row r="23132" spans="18:18" x14ac:dyDescent="0.2">
      <c r="R23132" s="237"/>
    </row>
    <row r="23137" spans="18:18" x14ac:dyDescent="0.2">
      <c r="R23137" s="97"/>
    </row>
    <row r="23138" spans="18:18" x14ac:dyDescent="0.2">
      <c r="R23138" s="234"/>
    </row>
    <row r="23139" spans="18:18" x14ac:dyDescent="0.2">
      <c r="R23139" s="262"/>
    </row>
    <row r="23140" spans="18:18" x14ac:dyDescent="0.2">
      <c r="R23140" s="234"/>
    </row>
    <row r="23141" spans="18:18" x14ac:dyDescent="0.2">
      <c r="R23141" s="234"/>
    </row>
    <row r="23142" spans="18:18" x14ac:dyDescent="0.2">
      <c r="R23142" s="94"/>
    </row>
    <row r="23157" spans="18:18" x14ac:dyDescent="0.2">
      <c r="R23157" s="235"/>
    </row>
    <row r="23158" spans="18:18" x14ac:dyDescent="0.2">
      <c r="R23158" s="234"/>
    </row>
    <row r="23159" spans="18:18" x14ac:dyDescent="0.2">
      <c r="R23159" s="236"/>
    </row>
    <row r="23160" spans="18:18" x14ac:dyDescent="0.2">
      <c r="R23160" s="236"/>
    </row>
    <row r="23161" spans="18:18" x14ac:dyDescent="0.2">
      <c r="R23161" s="234"/>
    </row>
    <row r="23162" spans="18:18" x14ac:dyDescent="0.2">
      <c r="R23162" s="236"/>
    </row>
    <row r="23163" spans="18:18" x14ac:dyDescent="0.2">
      <c r="R23163" s="236"/>
    </row>
    <row r="23164" spans="18:18" x14ac:dyDescent="0.2">
      <c r="R23164" s="237"/>
    </row>
    <row r="23165" spans="18:18" x14ac:dyDescent="0.2">
      <c r="R23165" s="237"/>
    </row>
    <row r="23170" spans="18:18" x14ac:dyDescent="0.2">
      <c r="R23170" s="97"/>
    </row>
    <row r="23171" spans="18:18" x14ac:dyDescent="0.2">
      <c r="R23171" s="234"/>
    </row>
    <row r="23172" spans="18:18" x14ac:dyDescent="0.2">
      <c r="R23172" s="262"/>
    </row>
    <row r="23173" spans="18:18" x14ac:dyDescent="0.2">
      <c r="R23173" s="234"/>
    </row>
    <row r="23174" spans="18:18" x14ac:dyDescent="0.2">
      <c r="R23174" s="234"/>
    </row>
    <row r="23175" spans="18:18" x14ac:dyDescent="0.2">
      <c r="R23175" s="94"/>
    </row>
    <row r="23190" spans="18:18" x14ac:dyDescent="0.2">
      <c r="R23190" s="235"/>
    </row>
    <row r="23191" spans="18:18" x14ac:dyDescent="0.2">
      <c r="R23191" s="234"/>
    </row>
    <row r="23192" spans="18:18" x14ac:dyDescent="0.2">
      <c r="R23192" s="236"/>
    </row>
    <row r="23193" spans="18:18" x14ac:dyDescent="0.2">
      <c r="R23193" s="236"/>
    </row>
    <row r="23194" spans="18:18" x14ac:dyDescent="0.2">
      <c r="R23194" s="234"/>
    </row>
    <row r="23195" spans="18:18" x14ac:dyDescent="0.2">
      <c r="R23195" s="236"/>
    </row>
    <row r="23196" spans="18:18" x14ac:dyDescent="0.2">
      <c r="R23196" s="236"/>
    </row>
    <row r="23197" spans="18:18" x14ac:dyDescent="0.2">
      <c r="R23197" s="237"/>
    </row>
    <row r="23198" spans="18:18" x14ac:dyDescent="0.2">
      <c r="R23198" s="237"/>
    </row>
    <row r="23203" spans="18:18" x14ac:dyDescent="0.2">
      <c r="R23203" s="97"/>
    </row>
    <row r="23204" spans="18:18" x14ac:dyDescent="0.2">
      <c r="R23204" s="234"/>
    </row>
    <row r="23205" spans="18:18" x14ac:dyDescent="0.2">
      <c r="R23205" s="262"/>
    </row>
    <row r="23206" spans="18:18" x14ac:dyDescent="0.2">
      <c r="R23206" s="234"/>
    </row>
    <row r="23207" spans="18:18" x14ac:dyDescent="0.2">
      <c r="R23207" s="234"/>
    </row>
    <row r="23208" spans="18:18" x14ac:dyDescent="0.2">
      <c r="R23208" s="94"/>
    </row>
    <row r="23223" spans="18:18" x14ac:dyDescent="0.2">
      <c r="R23223" s="235"/>
    </row>
    <row r="23224" spans="18:18" x14ac:dyDescent="0.2">
      <c r="R23224" s="234"/>
    </row>
    <row r="23225" spans="18:18" x14ac:dyDescent="0.2">
      <c r="R23225" s="236"/>
    </row>
    <row r="23226" spans="18:18" x14ac:dyDescent="0.2">
      <c r="R23226" s="236"/>
    </row>
    <row r="23227" spans="18:18" x14ac:dyDescent="0.2">
      <c r="R23227" s="234"/>
    </row>
    <row r="23228" spans="18:18" x14ac:dyDescent="0.2">
      <c r="R23228" s="236"/>
    </row>
    <row r="23229" spans="18:18" x14ac:dyDescent="0.2">
      <c r="R23229" s="236"/>
    </row>
    <row r="23230" spans="18:18" x14ac:dyDescent="0.2">
      <c r="R23230" s="237"/>
    </row>
    <row r="23231" spans="18:18" x14ac:dyDescent="0.2">
      <c r="R23231" s="237"/>
    </row>
    <row r="23236" spans="18:18" x14ac:dyDescent="0.2">
      <c r="R23236" s="97"/>
    </row>
    <row r="23237" spans="18:18" x14ac:dyDescent="0.2">
      <c r="R23237" s="234"/>
    </row>
    <row r="23238" spans="18:18" x14ac:dyDescent="0.2">
      <c r="R23238" s="262"/>
    </row>
    <row r="23239" spans="18:18" x14ac:dyDescent="0.2">
      <c r="R23239" s="234"/>
    </row>
    <row r="23240" spans="18:18" x14ac:dyDescent="0.2">
      <c r="R23240" s="234"/>
    </row>
    <row r="23241" spans="18:18" x14ac:dyDescent="0.2">
      <c r="R23241" s="94"/>
    </row>
    <row r="23256" spans="18:18" x14ac:dyDescent="0.2">
      <c r="R23256" s="235"/>
    </row>
    <row r="23257" spans="18:18" x14ac:dyDescent="0.2">
      <c r="R23257" s="234"/>
    </row>
    <row r="23258" spans="18:18" x14ac:dyDescent="0.2">
      <c r="R23258" s="236"/>
    </row>
    <row r="23259" spans="18:18" x14ac:dyDescent="0.2">
      <c r="R23259" s="236"/>
    </row>
    <row r="23260" spans="18:18" x14ac:dyDescent="0.2">
      <c r="R23260" s="234"/>
    </row>
    <row r="23261" spans="18:18" x14ac:dyDescent="0.2">
      <c r="R23261" s="236"/>
    </row>
    <row r="23262" spans="18:18" x14ac:dyDescent="0.2">
      <c r="R23262" s="236"/>
    </row>
    <row r="23263" spans="18:18" x14ac:dyDescent="0.2">
      <c r="R23263" s="237"/>
    </row>
    <row r="23264" spans="18:18" x14ac:dyDescent="0.2">
      <c r="R23264" s="237"/>
    </row>
    <row r="23269" spans="18:18" x14ac:dyDescent="0.2">
      <c r="R23269" s="97"/>
    </row>
    <row r="23270" spans="18:18" x14ac:dyDescent="0.2">
      <c r="R23270" s="234"/>
    </row>
    <row r="23271" spans="18:18" x14ac:dyDescent="0.2">
      <c r="R23271" s="262"/>
    </row>
    <row r="23272" spans="18:18" x14ac:dyDescent="0.2">
      <c r="R23272" s="234"/>
    </row>
    <row r="23273" spans="18:18" x14ac:dyDescent="0.2">
      <c r="R23273" s="234"/>
    </row>
    <row r="23274" spans="18:18" x14ac:dyDescent="0.2">
      <c r="R23274" s="94"/>
    </row>
    <row r="23289" spans="18:18" x14ac:dyDescent="0.2">
      <c r="R23289" s="235"/>
    </row>
    <row r="23290" spans="18:18" x14ac:dyDescent="0.2">
      <c r="R23290" s="234"/>
    </row>
    <row r="23291" spans="18:18" x14ac:dyDescent="0.2">
      <c r="R23291" s="236"/>
    </row>
    <row r="23292" spans="18:18" x14ac:dyDescent="0.2">
      <c r="R23292" s="236"/>
    </row>
    <row r="23293" spans="18:18" x14ac:dyDescent="0.2">
      <c r="R23293" s="234"/>
    </row>
    <row r="23294" spans="18:18" x14ac:dyDescent="0.2">
      <c r="R23294" s="236"/>
    </row>
    <row r="23295" spans="18:18" x14ac:dyDescent="0.2">
      <c r="R23295" s="236"/>
    </row>
    <row r="23296" spans="18:18" x14ac:dyDescent="0.2">
      <c r="R23296" s="237"/>
    </row>
    <row r="23297" spans="18:18" x14ac:dyDescent="0.2">
      <c r="R23297" s="237"/>
    </row>
    <row r="23302" spans="18:18" x14ac:dyDescent="0.2">
      <c r="R23302" s="97"/>
    </row>
    <row r="23303" spans="18:18" x14ac:dyDescent="0.2">
      <c r="R23303" s="234"/>
    </row>
    <row r="23304" spans="18:18" x14ac:dyDescent="0.2">
      <c r="R23304" s="262"/>
    </row>
    <row r="23305" spans="18:18" x14ac:dyDescent="0.2">
      <c r="R23305" s="234"/>
    </row>
    <row r="23306" spans="18:18" x14ac:dyDescent="0.2">
      <c r="R23306" s="234"/>
    </row>
    <row r="23307" spans="18:18" x14ac:dyDescent="0.2">
      <c r="R23307" s="94"/>
    </row>
    <row r="23322" spans="18:18" x14ac:dyDescent="0.2">
      <c r="R23322" s="235"/>
    </row>
    <row r="23323" spans="18:18" x14ac:dyDescent="0.2">
      <c r="R23323" s="234"/>
    </row>
    <row r="23324" spans="18:18" x14ac:dyDescent="0.2">
      <c r="R23324" s="236"/>
    </row>
    <row r="23325" spans="18:18" x14ac:dyDescent="0.2">
      <c r="R23325" s="236"/>
    </row>
    <row r="23326" spans="18:18" x14ac:dyDescent="0.2">
      <c r="R23326" s="234"/>
    </row>
    <row r="23327" spans="18:18" x14ac:dyDescent="0.2">
      <c r="R23327" s="236"/>
    </row>
    <row r="23328" spans="18:18" x14ac:dyDescent="0.2">
      <c r="R23328" s="236"/>
    </row>
    <row r="23329" spans="18:18" x14ac:dyDescent="0.2">
      <c r="R23329" s="237"/>
    </row>
    <row r="23330" spans="18:18" x14ac:dyDescent="0.2">
      <c r="R23330" s="237"/>
    </row>
    <row r="23335" spans="18:18" x14ac:dyDescent="0.2">
      <c r="R23335" s="97"/>
    </row>
    <row r="23336" spans="18:18" x14ac:dyDescent="0.2">
      <c r="R23336" s="234"/>
    </row>
    <row r="23337" spans="18:18" x14ac:dyDescent="0.2">
      <c r="R23337" s="262"/>
    </row>
    <row r="23338" spans="18:18" x14ac:dyDescent="0.2">
      <c r="R23338" s="234"/>
    </row>
    <row r="23339" spans="18:18" x14ac:dyDescent="0.2">
      <c r="R23339" s="234"/>
    </row>
    <row r="23340" spans="18:18" x14ac:dyDescent="0.2">
      <c r="R23340" s="94"/>
    </row>
    <row r="23355" spans="18:18" x14ac:dyDescent="0.2">
      <c r="R23355" s="235"/>
    </row>
    <row r="23356" spans="18:18" x14ac:dyDescent="0.2">
      <c r="R23356" s="234"/>
    </row>
    <row r="23357" spans="18:18" x14ac:dyDescent="0.2">
      <c r="R23357" s="236"/>
    </row>
    <row r="23358" spans="18:18" x14ac:dyDescent="0.2">
      <c r="R23358" s="236"/>
    </row>
    <row r="23359" spans="18:18" x14ac:dyDescent="0.2">
      <c r="R23359" s="234"/>
    </row>
    <row r="23360" spans="18:18" x14ac:dyDescent="0.2">
      <c r="R23360" s="236"/>
    </row>
    <row r="23361" spans="18:18" x14ac:dyDescent="0.2">
      <c r="R23361" s="236"/>
    </row>
    <row r="23362" spans="18:18" x14ac:dyDescent="0.2">
      <c r="R23362" s="237"/>
    </row>
    <row r="23363" spans="18:18" x14ac:dyDescent="0.2">
      <c r="R23363" s="237"/>
    </row>
    <row r="23368" spans="18:18" x14ac:dyDescent="0.2">
      <c r="R23368" s="97"/>
    </row>
    <row r="23369" spans="18:18" x14ac:dyDescent="0.2">
      <c r="R23369" s="234"/>
    </row>
    <row r="23370" spans="18:18" x14ac:dyDescent="0.2">
      <c r="R23370" s="262"/>
    </row>
    <row r="23371" spans="18:18" x14ac:dyDescent="0.2">
      <c r="R23371" s="234"/>
    </row>
    <row r="23372" spans="18:18" x14ac:dyDescent="0.2">
      <c r="R23372" s="234"/>
    </row>
    <row r="23373" spans="18:18" x14ac:dyDescent="0.2">
      <c r="R23373" s="94"/>
    </row>
    <row r="23388" spans="18:18" x14ac:dyDescent="0.2">
      <c r="R23388" s="235"/>
    </row>
    <row r="23389" spans="18:18" x14ac:dyDescent="0.2">
      <c r="R23389" s="234"/>
    </row>
    <row r="23390" spans="18:18" x14ac:dyDescent="0.2">
      <c r="R23390" s="236"/>
    </row>
    <row r="23391" spans="18:18" x14ac:dyDescent="0.2">
      <c r="R23391" s="236"/>
    </row>
    <row r="23392" spans="18:18" x14ac:dyDescent="0.2">
      <c r="R23392" s="234"/>
    </row>
    <row r="23393" spans="18:18" x14ac:dyDescent="0.2">
      <c r="R23393" s="236"/>
    </row>
    <row r="23394" spans="18:18" x14ac:dyDescent="0.2">
      <c r="R23394" s="236"/>
    </row>
    <row r="23395" spans="18:18" x14ac:dyDescent="0.2">
      <c r="R23395" s="237"/>
    </row>
    <row r="23396" spans="18:18" x14ac:dyDescent="0.2">
      <c r="R23396" s="237"/>
    </row>
    <row r="23401" spans="18:18" x14ac:dyDescent="0.2">
      <c r="R23401" s="97"/>
    </row>
    <row r="23402" spans="18:18" x14ac:dyDescent="0.2">
      <c r="R23402" s="234"/>
    </row>
    <row r="23403" spans="18:18" x14ac:dyDescent="0.2">
      <c r="R23403" s="262"/>
    </row>
    <row r="23404" spans="18:18" x14ac:dyDescent="0.2">
      <c r="R23404" s="234"/>
    </row>
    <row r="23405" spans="18:18" x14ac:dyDescent="0.2">
      <c r="R23405" s="234"/>
    </row>
    <row r="23406" spans="18:18" x14ac:dyDescent="0.2">
      <c r="R23406" s="94"/>
    </row>
    <row r="23421" spans="18:18" x14ac:dyDescent="0.2">
      <c r="R23421" s="235"/>
    </row>
    <row r="23422" spans="18:18" x14ac:dyDescent="0.2">
      <c r="R23422" s="234"/>
    </row>
    <row r="23423" spans="18:18" x14ac:dyDescent="0.2">
      <c r="R23423" s="236"/>
    </row>
    <row r="23424" spans="18:18" x14ac:dyDescent="0.2">
      <c r="R23424" s="236"/>
    </row>
    <row r="23425" spans="18:18" x14ac:dyDescent="0.2">
      <c r="R23425" s="234"/>
    </row>
    <row r="23426" spans="18:18" x14ac:dyDescent="0.2">
      <c r="R23426" s="236"/>
    </row>
    <row r="23427" spans="18:18" x14ac:dyDescent="0.2">
      <c r="R23427" s="236"/>
    </row>
    <row r="23428" spans="18:18" x14ac:dyDescent="0.2">
      <c r="R23428" s="237"/>
    </row>
    <row r="23429" spans="18:18" x14ac:dyDescent="0.2">
      <c r="R23429" s="237"/>
    </row>
    <row r="23434" spans="18:18" x14ac:dyDescent="0.2">
      <c r="R23434" s="97"/>
    </row>
    <row r="23435" spans="18:18" x14ac:dyDescent="0.2">
      <c r="R23435" s="234"/>
    </row>
    <row r="23436" spans="18:18" x14ac:dyDescent="0.2">
      <c r="R23436" s="262"/>
    </row>
    <row r="23437" spans="18:18" x14ac:dyDescent="0.2">
      <c r="R23437" s="234"/>
    </row>
    <row r="23438" spans="18:18" x14ac:dyDescent="0.2">
      <c r="R23438" s="234"/>
    </row>
    <row r="23439" spans="18:18" x14ac:dyDescent="0.2">
      <c r="R23439" s="94"/>
    </row>
    <row r="23454" spans="18:18" x14ac:dyDescent="0.2">
      <c r="R23454" s="235"/>
    </row>
    <row r="23455" spans="18:18" x14ac:dyDescent="0.2">
      <c r="R23455" s="234"/>
    </row>
    <row r="23456" spans="18:18" x14ac:dyDescent="0.2">
      <c r="R23456" s="236"/>
    </row>
    <row r="23457" spans="18:18" x14ac:dyDescent="0.2">
      <c r="R23457" s="236"/>
    </row>
    <row r="23458" spans="18:18" x14ac:dyDescent="0.2">
      <c r="R23458" s="234"/>
    </row>
    <row r="23459" spans="18:18" x14ac:dyDescent="0.2">
      <c r="R23459" s="236"/>
    </row>
    <row r="23460" spans="18:18" x14ac:dyDescent="0.2">
      <c r="R23460" s="236"/>
    </row>
    <row r="23461" spans="18:18" x14ac:dyDescent="0.2">
      <c r="R23461" s="237"/>
    </row>
    <row r="23462" spans="18:18" x14ac:dyDescent="0.2">
      <c r="R23462" s="237"/>
    </row>
    <row r="23467" spans="18:18" x14ac:dyDescent="0.2">
      <c r="R23467" s="97"/>
    </row>
    <row r="23468" spans="18:18" x14ac:dyDescent="0.2">
      <c r="R23468" s="234"/>
    </row>
    <row r="23469" spans="18:18" x14ac:dyDescent="0.2">
      <c r="R23469" s="262"/>
    </row>
    <row r="23470" spans="18:18" x14ac:dyDescent="0.2">
      <c r="R23470" s="234"/>
    </row>
    <row r="23471" spans="18:18" x14ac:dyDescent="0.2">
      <c r="R23471" s="234"/>
    </row>
    <row r="23472" spans="18:18" x14ac:dyDescent="0.2">
      <c r="R23472" s="94"/>
    </row>
    <row r="23487" spans="18:18" x14ac:dyDescent="0.2">
      <c r="R23487" s="235"/>
    </row>
    <row r="23488" spans="18:18" x14ac:dyDescent="0.2">
      <c r="R23488" s="234"/>
    </row>
    <row r="23489" spans="18:18" x14ac:dyDescent="0.2">
      <c r="R23489" s="236"/>
    </row>
    <row r="23490" spans="18:18" x14ac:dyDescent="0.2">
      <c r="R23490" s="236"/>
    </row>
    <row r="23491" spans="18:18" x14ac:dyDescent="0.2">
      <c r="R23491" s="234"/>
    </row>
    <row r="23492" spans="18:18" x14ac:dyDescent="0.2">
      <c r="R23492" s="236"/>
    </row>
    <row r="23493" spans="18:18" x14ac:dyDescent="0.2">
      <c r="R23493" s="236"/>
    </row>
    <row r="23494" spans="18:18" x14ac:dyDescent="0.2">
      <c r="R23494" s="237"/>
    </row>
    <row r="23495" spans="18:18" x14ac:dyDescent="0.2">
      <c r="R23495" s="237"/>
    </row>
    <row r="23500" spans="18:18" x14ac:dyDescent="0.2">
      <c r="R23500" s="97"/>
    </row>
    <row r="23501" spans="18:18" x14ac:dyDescent="0.2">
      <c r="R23501" s="234"/>
    </row>
    <row r="23502" spans="18:18" x14ac:dyDescent="0.2">
      <c r="R23502" s="262"/>
    </row>
    <row r="23503" spans="18:18" x14ac:dyDescent="0.2">
      <c r="R23503" s="234"/>
    </row>
    <row r="23504" spans="18:18" x14ac:dyDescent="0.2">
      <c r="R23504" s="234"/>
    </row>
    <row r="23505" spans="18:18" x14ac:dyDescent="0.2">
      <c r="R23505" s="94"/>
    </row>
    <row r="23520" spans="18:18" x14ac:dyDescent="0.2">
      <c r="R23520" s="235"/>
    </row>
    <row r="23521" spans="18:18" x14ac:dyDescent="0.2">
      <c r="R23521" s="234"/>
    </row>
    <row r="23522" spans="18:18" x14ac:dyDescent="0.2">
      <c r="R23522" s="236"/>
    </row>
    <row r="23523" spans="18:18" x14ac:dyDescent="0.2">
      <c r="R23523" s="236"/>
    </row>
    <row r="23524" spans="18:18" x14ac:dyDescent="0.2">
      <c r="R23524" s="234"/>
    </row>
    <row r="23525" spans="18:18" x14ac:dyDescent="0.2">
      <c r="R23525" s="236"/>
    </row>
    <row r="23526" spans="18:18" x14ac:dyDescent="0.2">
      <c r="R23526" s="236"/>
    </row>
    <row r="23527" spans="18:18" x14ac:dyDescent="0.2">
      <c r="R23527" s="237"/>
    </row>
    <row r="23528" spans="18:18" x14ac:dyDescent="0.2">
      <c r="R23528" s="237"/>
    </row>
    <row r="23533" spans="18:18" x14ac:dyDescent="0.2">
      <c r="R23533" s="97"/>
    </row>
    <row r="23534" spans="18:18" x14ac:dyDescent="0.2">
      <c r="R23534" s="234"/>
    </row>
    <row r="23535" spans="18:18" x14ac:dyDescent="0.2">
      <c r="R23535" s="262"/>
    </row>
    <row r="23536" spans="18:18" x14ac:dyDescent="0.2">
      <c r="R23536" s="234"/>
    </row>
    <row r="23537" spans="18:18" x14ac:dyDescent="0.2">
      <c r="R23537" s="234"/>
    </row>
    <row r="23538" spans="18:18" x14ac:dyDescent="0.2">
      <c r="R23538" s="94"/>
    </row>
    <row r="23553" spans="18:18" x14ac:dyDescent="0.2">
      <c r="R23553" s="235"/>
    </row>
    <row r="23554" spans="18:18" x14ac:dyDescent="0.2">
      <c r="R23554" s="234"/>
    </row>
    <row r="23555" spans="18:18" x14ac:dyDescent="0.2">
      <c r="R23555" s="236"/>
    </row>
    <row r="23556" spans="18:18" x14ac:dyDescent="0.2">
      <c r="R23556" s="236"/>
    </row>
    <row r="23557" spans="18:18" x14ac:dyDescent="0.2">
      <c r="R23557" s="234"/>
    </row>
    <row r="23558" spans="18:18" x14ac:dyDescent="0.2">
      <c r="R23558" s="236"/>
    </row>
    <row r="23559" spans="18:18" x14ac:dyDescent="0.2">
      <c r="R23559" s="236"/>
    </row>
    <row r="23560" spans="18:18" x14ac:dyDescent="0.2">
      <c r="R23560" s="237"/>
    </row>
    <row r="23561" spans="18:18" x14ac:dyDescent="0.2">
      <c r="R23561" s="237"/>
    </row>
    <row r="23566" spans="18:18" x14ac:dyDescent="0.2">
      <c r="R23566" s="97"/>
    </row>
    <row r="23567" spans="18:18" x14ac:dyDescent="0.2">
      <c r="R23567" s="234"/>
    </row>
    <row r="23568" spans="18:18" x14ac:dyDescent="0.2">
      <c r="R23568" s="262"/>
    </row>
    <row r="23569" spans="18:18" x14ac:dyDescent="0.2">
      <c r="R23569" s="234"/>
    </row>
    <row r="23570" spans="18:18" x14ac:dyDescent="0.2">
      <c r="R23570" s="234"/>
    </row>
    <row r="23571" spans="18:18" x14ac:dyDescent="0.2">
      <c r="R23571" s="94"/>
    </row>
    <row r="23586" spans="18:18" x14ac:dyDescent="0.2">
      <c r="R23586" s="235"/>
    </row>
    <row r="23587" spans="18:18" x14ac:dyDescent="0.2">
      <c r="R23587" s="234"/>
    </row>
    <row r="23588" spans="18:18" x14ac:dyDescent="0.2">
      <c r="R23588" s="236"/>
    </row>
    <row r="23589" spans="18:18" x14ac:dyDescent="0.2">
      <c r="R23589" s="236"/>
    </row>
    <row r="23590" spans="18:18" x14ac:dyDescent="0.2">
      <c r="R23590" s="234"/>
    </row>
    <row r="23591" spans="18:18" x14ac:dyDescent="0.2">
      <c r="R23591" s="236"/>
    </row>
    <row r="23592" spans="18:18" x14ac:dyDescent="0.2">
      <c r="R23592" s="236"/>
    </row>
    <row r="23593" spans="18:18" x14ac:dyDescent="0.2">
      <c r="R23593" s="237"/>
    </row>
    <row r="23594" spans="18:18" x14ac:dyDescent="0.2">
      <c r="R23594" s="237"/>
    </row>
    <row r="23599" spans="18:18" x14ac:dyDescent="0.2">
      <c r="R23599" s="97"/>
    </row>
    <row r="23600" spans="18:18" x14ac:dyDescent="0.2">
      <c r="R23600" s="234"/>
    </row>
    <row r="23601" spans="18:18" x14ac:dyDescent="0.2">
      <c r="R23601" s="262"/>
    </row>
    <row r="23602" spans="18:18" x14ac:dyDescent="0.2">
      <c r="R23602" s="234"/>
    </row>
    <row r="23603" spans="18:18" x14ac:dyDescent="0.2">
      <c r="R23603" s="234"/>
    </row>
    <row r="23604" spans="18:18" x14ac:dyDescent="0.2">
      <c r="R23604" s="94"/>
    </row>
    <row r="23619" spans="18:18" x14ac:dyDescent="0.2">
      <c r="R23619" s="235"/>
    </row>
    <row r="23620" spans="18:18" x14ac:dyDescent="0.2">
      <c r="R23620" s="234"/>
    </row>
    <row r="23621" spans="18:18" x14ac:dyDescent="0.2">
      <c r="R23621" s="236"/>
    </row>
    <row r="23622" spans="18:18" x14ac:dyDescent="0.2">
      <c r="R23622" s="236"/>
    </row>
    <row r="23623" spans="18:18" x14ac:dyDescent="0.2">
      <c r="R23623" s="234"/>
    </row>
    <row r="23624" spans="18:18" x14ac:dyDescent="0.2">
      <c r="R23624" s="236"/>
    </row>
    <row r="23625" spans="18:18" x14ac:dyDescent="0.2">
      <c r="R23625" s="236"/>
    </row>
    <row r="23626" spans="18:18" x14ac:dyDescent="0.2">
      <c r="R23626" s="237"/>
    </row>
    <row r="23627" spans="18:18" x14ac:dyDescent="0.2">
      <c r="R23627" s="237"/>
    </row>
    <row r="23632" spans="18:18" x14ac:dyDescent="0.2">
      <c r="R23632" s="97"/>
    </row>
    <row r="23633" spans="18:18" x14ac:dyDescent="0.2">
      <c r="R23633" s="234"/>
    </row>
    <row r="23634" spans="18:18" x14ac:dyDescent="0.2">
      <c r="R23634" s="262"/>
    </row>
    <row r="23635" spans="18:18" x14ac:dyDescent="0.2">
      <c r="R23635" s="234"/>
    </row>
    <row r="23636" spans="18:18" x14ac:dyDescent="0.2">
      <c r="R23636" s="234"/>
    </row>
    <row r="23637" spans="18:18" x14ac:dyDescent="0.2">
      <c r="R23637" s="94"/>
    </row>
    <row r="23652" spans="18:18" x14ac:dyDescent="0.2">
      <c r="R23652" s="235"/>
    </row>
    <row r="23653" spans="18:18" x14ac:dyDescent="0.2">
      <c r="R23653" s="234"/>
    </row>
    <row r="23654" spans="18:18" x14ac:dyDescent="0.2">
      <c r="R23654" s="236"/>
    </row>
    <row r="23655" spans="18:18" x14ac:dyDescent="0.2">
      <c r="R23655" s="236"/>
    </row>
    <row r="23656" spans="18:18" x14ac:dyDescent="0.2">
      <c r="R23656" s="234"/>
    </row>
    <row r="23657" spans="18:18" x14ac:dyDescent="0.2">
      <c r="R23657" s="236"/>
    </row>
    <row r="23658" spans="18:18" x14ac:dyDescent="0.2">
      <c r="R23658" s="236"/>
    </row>
    <row r="23659" spans="18:18" x14ac:dyDescent="0.2">
      <c r="R23659" s="237"/>
    </row>
    <row r="23660" spans="18:18" x14ac:dyDescent="0.2">
      <c r="R23660" s="237"/>
    </row>
    <row r="23665" spans="18:18" x14ac:dyDescent="0.2">
      <c r="R23665" s="97"/>
    </row>
    <row r="23666" spans="18:18" x14ac:dyDescent="0.2">
      <c r="R23666" s="234"/>
    </row>
    <row r="23667" spans="18:18" x14ac:dyDescent="0.2">
      <c r="R23667" s="262"/>
    </row>
    <row r="23668" spans="18:18" x14ac:dyDescent="0.2">
      <c r="R23668" s="234"/>
    </row>
    <row r="23669" spans="18:18" x14ac:dyDescent="0.2">
      <c r="R23669" s="234"/>
    </row>
    <row r="23670" spans="18:18" x14ac:dyDescent="0.2">
      <c r="R23670" s="94"/>
    </row>
    <row r="23685" spans="18:18" x14ac:dyDescent="0.2">
      <c r="R23685" s="235"/>
    </row>
    <row r="23686" spans="18:18" x14ac:dyDescent="0.2">
      <c r="R23686" s="234"/>
    </row>
    <row r="23687" spans="18:18" x14ac:dyDescent="0.2">
      <c r="R23687" s="236"/>
    </row>
    <row r="23688" spans="18:18" x14ac:dyDescent="0.2">
      <c r="R23688" s="236"/>
    </row>
    <row r="23689" spans="18:18" x14ac:dyDescent="0.2">
      <c r="R23689" s="234"/>
    </row>
    <row r="23690" spans="18:18" x14ac:dyDescent="0.2">
      <c r="R23690" s="236"/>
    </row>
    <row r="23691" spans="18:18" x14ac:dyDescent="0.2">
      <c r="R23691" s="236"/>
    </row>
    <row r="23692" spans="18:18" x14ac:dyDescent="0.2">
      <c r="R23692" s="237"/>
    </row>
    <row r="23693" spans="18:18" x14ac:dyDescent="0.2">
      <c r="R23693" s="237"/>
    </row>
    <row r="23698" spans="18:18" x14ac:dyDescent="0.2">
      <c r="R23698" s="97"/>
    </row>
    <row r="23699" spans="18:18" x14ac:dyDescent="0.2">
      <c r="R23699" s="234"/>
    </row>
    <row r="23700" spans="18:18" x14ac:dyDescent="0.2">
      <c r="R23700" s="262"/>
    </row>
    <row r="23701" spans="18:18" x14ac:dyDescent="0.2">
      <c r="R23701" s="234"/>
    </row>
    <row r="23702" spans="18:18" x14ac:dyDescent="0.2">
      <c r="R23702" s="234"/>
    </row>
    <row r="23703" spans="18:18" x14ac:dyDescent="0.2">
      <c r="R23703" s="94"/>
    </row>
    <row r="23718" spans="18:18" x14ac:dyDescent="0.2">
      <c r="R23718" s="235"/>
    </row>
    <row r="23719" spans="18:18" x14ac:dyDescent="0.2">
      <c r="R23719" s="234"/>
    </row>
    <row r="23720" spans="18:18" x14ac:dyDescent="0.2">
      <c r="R23720" s="236"/>
    </row>
    <row r="23721" spans="18:18" x14ac:dyDescent="0.2">
      <c r="R23721" s="236"/>
    </row>
    <row r="23722" spans="18:18" x14ac:dyDescent="0.2">
      <c r="R23722" s="234"/>
    </row>
    <row r="23723" spans="18:18" x14ac:dyDescent="0.2">
      <c r="R23723" s="236"/>
    </row>
    <row r="23724" spans="18:18" x14ac:dyDescent="0.2">
      <c r="R23724" s="236"/>
    </row>
    <row r="23725" spans="18:18" x14ac:dyDescent="0.2">
      <c r="R23725" s="237"/>
    </row>
    <row r="23726" spans="18:18" x14ac:dyDescent="0.2">
      <c r="R23726" s="237"/>
    </row>
    <row r="23731" spans="18:18" x14ac:dyDescent="0.2">
      <c r="R23731" s="97"/>
    </row>
    <row r="23732" spans="18:18" x14ac:dyDescent="0.2">
      <c r="R23732" s="234"/>
    </row>
    <row r="23733" spans="18:18" x14ac:dyDescent="0.2">
      <c r="R23733" s="262"/>
    </row>
    <row r="23734" spans="18:18" x14ac:dyDescent="0.2">
      <c r="R23734" s="234"/>
    </row>
    <row r="23735" spans="18:18" x14ac:dyDescent="0.2">
      <c r="R23735" s="234"/>
    </row>
    <row r="23736" spans="18:18" x14ac:dyDescent="0.2">
      <c r="R23736" s="94"/>
    </row>
    <row r="23751" spans="18:18" x14ac:dyDescent="0.2">
      <c r="R23751" s="235"/>
    </row>
    <row r="23752" spans="18:18" x14ac:dyDescent="0.2">
      <c r="R23752" s="234"/>
    </row>
    <row r="23753" spans="18:18" x14ac:dyDescent="0.2">
      <c r="R23753" s="236"/>
    </row>
    <row r="23754" spans="18:18" x14ac:dyDescent="0.2">
      <c r="R23754" s="236"/>
    </row>
    <row r="23755" spans="18:18" x14ac:dyDescent="0.2">
      <c r="R23755" s="234"/>
    </row>
    <row r="23756" spans="18:18" x14ac:dyDescent="0.2">
      <c r="R23756" s="236"/>
    </row>
    <row r="23757" spans="18:18" x14ac:dyDescent="0.2">
      <c r="R23757" s="236"/>
    </row>
    <row r="23758" spans="18:18" x14ac:dyDescent="0.2">
      <c r="R23758" s="237"/>
    </row>
    <row r="23759" spans="18:18" x14ac:dyDescent="0.2">
      <c r="R23759" s="237"/>
    </row>
    <row r="23764" spans="18:18" x14ac:dyDescent="0.2">
      <c r="R23764" s="97"/>
    </row>
    <row r="23765" spans="18:18" x14ac:dyDescent="0.2">
      <c r="R23765" s="234"/>
    </row>
    <row r="23766" spans="18:18" x14ac:dyDescent="0.2">
      <c r="R23766" s="262"/>
    </row>
    <row r="23767" spans="18:18" x14ac:dyDescent="0.2">
      <c r="R23767" s="234"/>
    </row>
    <row r="23768" spans="18:18" x14ac:dyDescent="0.2">
      <c r="R23768" s="234"/>
    </row>
    <row r="23769" spans="18:18" x14ac:dyDescent="0.2">
      <c r="R23769" s="94"/>
    </row>
    <row r="23784" spans="18:18" x14ac:dyDescent="0.2">
      <c r="R23784" s="235"/>
    </row>
    <row r="23785" spans="18:18" x14ac:dyDescent="0.2">
      <c r="R23785" s="234"/>
    </row>
    <row r="23786" spans="18:18" x14ac:dyDescent="0.2">
      <c r="R23786" s="236"/>
    </row>
    <row r="23787" spans="18:18" x14ac:dyDescent="0.2">
      <c r="R23787" s="236"/>
    </row>
    <row r="23788" spans="18:18" x14ac:dyDescent="0.2">
      <c r="R23788" s="234"/>
    </row>
    <row r="23789" spans="18:18" x14ac:dyDescent="0.2">
      <c r="R23789" s="236"/>
    </row>
    <row r="23790" spans="18:18" x14ac:dyDescent="0.2">
      <c r="R23790" s="236"/>
    </row>
    <row r="23791" spans="18:18" x14ac:dyDescent="0.2">
      <c r="R23791" s="237"/>
    </row>
    <row r="23792" spans="18:18" x14ac:dyDescent="0.2">
      <c r="R23792" s="237"/>
    </row>
    <row r="23797" spans="18:18" x14ac:dyDescent="0.2">
      <c r="R23797" s="97"/>
    </row>
    <row r="23798" spans="18:18" x14ac:dyDescent="0.2">
      <c r="R23798" s="234"/>
    </row>
    <row r="23799" spans="18:18" x14ac:dyDescent="0.2">
      <c r="R23799" s="262"/>
    </row>
    <row r="23800" spans="18:18" x14ac:dyDescent="0.2">
      <c r="R23800" s="234"/>
    </row>
    <row r="23801" spans="18:18" x14ac:dyDescent="0.2">
      <c r="R23801" s="234"/>
    </row>
    <row r="23802" spans="18:18" x14ac:dyDescent="0.2">
      <c r="R23802" s="94"/>
    </row>
    <row r="23817" spans="18:18" x14ac:dyDescent="0.2">
      <c r="R23817" s="235"/>
    </row>
    <row r="23818" spans="18:18" x14ac:dyDescent="0.2">
      <c r="R23818" s="234"/>
    </row>
    <row r="23819" spans="18:18" x14ac:dyDescent="0.2">
      <c r="R23819" s="236"/>
    </row>
    <row r="23820" spans="18:18" x14ac:dyDescent="0.2">
      <c r="R23820" s="236"/>
    </row>
    <row r="23821" spans="18:18" x14ac:dyDescent="0.2">
      <c r="R23821" s="234"/>
    </row>
    <row r="23822" spans="18:18" x14ac:dyDescent="0.2">
      <c r="R23822" s="236"/>
    </row>
    <row r="23823" spans="18:18" x14ac:dyDescent="0.2">
      <c r="R23823" s="236"/>
    </row>
    <row r="23824" spans="18:18" x14ac:dyDescent="0.2">
      <c r="R23824" s="237"/>
    </row>
    <row r="23825" spans="18:18" x14ac:dyDescent="0.2">
      <c r="R23825" s="237"/>
    </row>
    <row r="23830" spans="18:18" x14ac:dyDescent="0.2">
      <c r="R23830" s="97"/>
    </row>
    <row r="23831" spans="18:18" x14ac:dyDescent="0.2">
      <c r="R23831" s="234"/>
    </row>
    <row r="23832" spans="18:18" x14ac:dyDescent="0.2">
      <c r="R23832" s="262"/>
    </row>
    <row r="23833" spans="18:18" x14ac:dyDescent="0.2">
      <c r="R23833" s="234"/>
    </row>
    <row r="23834" spans="18:18" x14ac:dyDescent="0.2">
      <c r="R23834" s="234"/>
    </row>
    <row r="23835" spans="18:18" x14ac:dyDescent="0.2">
      <c r="R23835" s="94"/>
    </row>
    <row r="23850" spans="18:18" x14ac:dyDescent="0.2">
      <c r="R23850" s="235"/>
    </row>
    <row r="23851" spans="18:18" x14ac:dyDescent="0.2">
      <c r="R23851" s="234"/>
    </row>
    <row r="23852" spans="18:18" x14ac:dyDescent="0.2">
      <c r="R23852" s="236"/>
    </row>
    <row r="23853" spans="18:18" x14ac:dyDescent="0.2">
      <c r="R23853" s="236"/>
    </row>
    <row r="23854" spans="18:18" x14ac:dyDescent="0.2">
      <c r="R23854" s="234"/>
    </row>
    <row r="23855" spans="18:18" x14ac:dyDescent="0.2">
      <c r="R23855" s="236"/>
    </row>
    <row r="23856" spans="18:18" x14ac:dyDescent="0.2">
      <c r="R23856" s="236"/>
    </row>
    <row r="23857" spans="18:18" x14ac:dyDescent="0.2">
      <c r="R23857" s="237"/>
    </row>
    <row r="23858" spans="18:18" x14ac:dyDescent="0.2">
      <c r="R23858" s="237"/>
    </row>
    <row r="23863" spans="18:18" x14ac:dyDescent="0.2">
      <c r="R23863" s="97"/>
    </row>
    <row r="23864" spans="18:18" x14ac:dyDescent="0.2">
      <c r="R23864" s="234"/>
    </row>
    <row r="23865" spans="18:18" x14ac:dyDescent="0.2">
      <c r="R23865" s="262"/>
    </row>
    <row r="23866" spans="18:18" x14ac:dyDescent="0.2">
      <c r="R23866" s="234"/>
    </row>
    <row r="23867" spans="18:18" x14ac:dyDescent="0.2">
      <c r="R23867" s="234"/>
    </row>
    <row r="23868" spans="18:18" x14ac:dyDescent="0.2">
      <c r="R23868" s="94"/>
    </row>
    <row r="23883" spans="18:18" x14ac:dyDescent="0.2">
      <c r="R23883" s="235"/>
    </row>
    <row r="23884" spans="18:18" x14ac:dyDescent="0.2">
      <c r="R23884" s="234"/>
    </row>
    <row r="23885" spans="18:18" x14ac:dyDescent="0.2">
      <c r="R23885" s="236"/>
    </row>
    <row r="23886" spans="18:18" x14ac:dyDescent="0.2">
      <c r="R23886" s="236"/>
    </row>
    <row r="23887" spans="18:18" x14ac:dyDescent="0.2">
      <c r="R23887" s="234"/>
    </row>
    <row r="23888" spans="18:18" x14ac:dyDescent="0.2">
      <c r="R23888" s="236"/>
    </row>
    <row r="23889" spans="18:18" x14ac:dyDescent="0.2">
      <c r="R23889" s="236"/>
    </row>
    <row r="23890" spans="18:18" x14ac:dyDescent="0.2">
      <c r="R23890" s="237"/>
    </row>
    <row r="23891" spans="18:18" x14ac:dyDescent="0.2">
      <c r="R23891" s="237"/>
    </row>
    <row r="23896" spans="18:18" x14ac:dyDescent="0.2">
      <c r="R23896" s="97"/>
    </row>
    <row r="23897" spans="18:18" x14ac:dyDescent="0.2">
      <c r="R23897" s="234"/>
    </row>
    <row r="23898" spans="18:18" x14ac:dyDescent="0.2">
      <c r="R23898" s="262"/>
    </row>
    <row r="23899" spans="18:18" x14ac:dyDescent="0.2">
      <c r="R23899" s="234"/>
    </row>
    <row r="23900" spans="18:18" x14ac:dyDescent="0.2">
      <c r="R23900" s="234"/>
    </row>
    <row r="23901" spans="18:18" x14ac:dyDescent="0.2">
      <c r="R23901" s="94"/>
    </row>
    <row r="23916" spans="18:18" x14ac:dyDescent="0.2">
      <c r="R23916" s="235"/>
    </row>
    <row r="23917" spans="18:18" x14ac:dyDescent="0.2">
      <c r="R23917" s="234"/>
    </row>
    <row r="23918" spans="18:18" x14ac:dyDescent="0.2">
      <c r="R23918" s="236"/>
    </row>
    <row r="23919" spans="18:18" x14ac:dyDescent="0.2">
      <c r="R23919" s="236"/>
    </row>
    <row r="23920" spans="18:18" x14ac:dyDescent="0.2">
      <c r="R23920" s="234"/>
    </row>
    <row r="23921" spans="18:18" x14ac:dyDescent="0.2">
      <c r="R23921" s="236"/>
    </row>
    <row r="23922" spans="18:18" x14ac:dyDescent="0.2">
      <c r="R23922" s="236"/>
    </row>
    <row r="23923" spans="18:18" x14ac:dyDescent="0.2">
      <c r="R23923" s="237"/>
    </row>
    <row r="23924" spans="18:18" x14ac:dyDescent="0.2">
      <c r="R23924" s="237"/>
    </row>
    <row r="23929" spans="18:18" x14ac:dyDescent="0.2">
      <c r="R23929" s="97"/>
    </row>
    <row r="23930" spans="18:18" x14ac:dyDescent="0.2">
      <c r="R23930" s="234"/>
    </row>
    <row r="23931" spans="18:18" x14ac:dyDescent="0.2">
      <c r="R23931" s="262"/>
    </row>
    <row r="23932" spans="18:18" x14ac:dyDescent="0.2">
      <c r="R23932" s="234"/>
    </row>
    <row r="23933" spans="18:18" x14ac:dyDescent="0.2">
      <c r="R23933" s="234"/>
    </row>
    <row r="23934" spans="18:18" x14ac:dyDescent="0.2">
      <c r="R23934" s="94"/>
    </row>
    <row r="23949" spans="18:18" x14ac:dyDescent="0.2">
      <c r="R23949" s="235"/>
    </row>
    <row r="23950" spans="18:18" x14ac:dyDescent="0.2">
      <c r="R23950" s="234"/>
    </row>
    <row r="23951" spans="18:18" x14ac:dyDescent="0.2">
      <c r="R23951" s="236"/>
    </row>
    <row r="23952" spans="18:18" x14ac:dyDescent="0.2">
      <c r="R23952" s="236"/>
    </row>
    <row r="23953" spans="18:18" x14ac:dyDescent="0.2">
      <c r="R23953" s="234"/>
    </row>
    <row r="23954" spans="18:18" x14ac:dyDescent="0.2">
      <c r="R23954" s="236"/>
    </row>
    <row r="23955" spans="18:18" x14ac:dyDescent="0.2">
      <c r="R23955" s="236"/>
    </row>
    <row r="23956" spans="18:18" x14ac:dyDescent="0.2">
      <c r="R23956" s="237"/>
    </row>
    <row r="23957" spans="18:18" x14ac:dyDescent="0.2">
      <c r="R23957" s="237"/>
    </row>
    <row r="23962" spans="18:18" x14ac:dyDescent="0.2">
      <c r="R23962" s="97"/>
    </row>
    <row r="23963" spans="18:18" x14ac:dyDescent="0.2">
      <c r="R23963" s="234"/>
    </row>
    <row r="23964" spans="18:18" x14ac:dyDescent="0.2">
      <c r="R23964" s="262"/>
    </row>
    <row r="23965" spans="18:18" x14ac:dyDescent="0.2">
      <c r="R23965" s="234"/>
    </row>
    <row r="23966" spans="18:18" x14ac:dyDescent="0.2">
      <c r="R23966" s="234"/>
    </row>
    <row r="23967" spans="18:18" x14ac:dyDescent="0.2">
      <c r="R23967" s="94"/>
    </row>
    <row r="23982" spans="18:18" x14ac:dyDescent="0.2">
      <c r="R23982" s="235"/>
    </row>
    <row r="23983" spans="18:18" x14ac:dyDescent="0.2">
      <c r="R23983" s="234"/>
    </row>
    <row r="23984" spans="18:18" x14ac:dyDescent="0.2">
      <c r="R23984" s="236"/>
    </row>
    <row r="23985" spans="18:18" x14ac:dyDescent="0.2">
      <c r="R23985" s="236"/>
    </row>
    <row r="23986" spans="18:18" x14ac:dyDescent="0.2">
      <c r="R23986" s="234"/>
    </row>
    <row r="23987" spans="18:18" x14ac:dyDescent="0.2">
      <c r="R23987" s="236"/>
    </row>
    <row r="23988" spans="18:18" x14ac:dyDescent="0.2">
      <c r="R23988" s="236"/>
    </row>
    <row r="23989" spans="18:18" x14ac:dyDescent="0.2">
      <c r="R23989" s="237"/>
    </row>
    <row r="23990" spans="18:18" x14ac:dyDescent="0.2">
      <c r="R23990" s="237"/>
    </row>
    <row r="23995" spans="18:18" x14ac:dyDescent="0.2">
      <c r="R23995" s="97"/>
    </row>
    <row r="23996" spans="18:18" x14ac:dyDescent="0.2">
      <c r="R23996" s="234"/>
    </row>
    <row r="23997" spans="18:18" x14ac:dyDescent="0.2">
      <c r="R23997" s="262"/>
    </row>
    <row r="23998" spans="18:18" x14ac:dyDescent="0.2">
      <c r="R23998" s="234"/>
    </row>
    <row r="23999" spans="18:18" x14ac:dyDescent="0.2">
      <c r="R23999" s="234"/>
    </row>
    <row r="24000" spans="18:18" x14ac:dyDescent="0.2">
      <c r="R24000" s="94"/>
    </row>
    <row r="24015" spans="18:18" x14ac:dyDescent="0.2">
      <c r="R24015" s="235"/>
    </row>
    <row r="24016" spans="18:18" x14ac:dyDescent="0.2">
      <c r="R24016" s="234"/>
    </row>
    <row r="24017" spans="18:18" x14ac:dyDescent="0.2">
      <c r="R24017" s="236"/>
    </row>
    <row r="24018" spans="18:18" x14ac:dyDescent="0.2">
      <c r="R24018" s="236"/>
    </row>
    <row r="24019" spans="18:18" x14ac:dyDescent="0.2">
      <c r="R24019" s="234"/>
    </row>
    <row r="24020" spans="18:18" x14ac:dyDescent="0.2">
      <c r="R24020" s="236"/>
    </row>
    <row r="24021" spans="18:18" x14ac:dyDescent="0.2">
      <c r="R24021" s="236"/>
    </row>
    <row r="24022" spans="18:18" x14ac:dyDescent="0.2">
      <c r="R24022" s="237"/>
    </row>
    <row r="24023" spans="18:18" x14ac:dyDescent="0.2">
      <c r="R24023" s="237"/>
    </row>
    <row r="24028" spans="18:18" x14ac:dyDescent="0.2">
      <c r="R24028" s="97"/>
    </row>
    <row r="24029" spans="18:18" x14ac:dyDescent="0.2">
      <c r="R24029" s="234"/>
    </row>
    <row r="24030" spans="18:18" x14ac:dyDescent="0.2">
      <c r="R24030" s="262"/>
    </row>
    <row r="24031" spans="18:18" x14ac:dyDescent="0.2">
      <c r="R24031" s="234"/>
    </row>
    <row r="24032" spans="18:18" x14ac:dyDescent="0.2">
      <c r="R24032" s="234"/>
    </row>
    <row r="24033" spans="18:18" x14ac:dyDescent="0.2">
      <c r="R24033" s="94"/>
    </row>
    <row r="24048" spans="18:18" x14ac:dyDescent="0.2">
      <c r="R24048" s="235"/>
    </row>
    <row r="24049" spans="18:18" x14ac:dyDescent="0.2">
      <c r="R24049" s="234"/>
    </row>
    <row r="24050" spans="18:18" x14ac:dyDescent="0.2">
      <c r="R24050" s="236"/>
    </row>
    <row r="24051" spans="18:18" x14ac:dyDescent="0.2">
      <c r="R24051" s="236"/>
    </row>
    <row r="24052" spans="18:18" x14ac:dyDescent="0.2">
      <c r="R24052" s="234"/>
    </row>
    <row r="24053" spans="18:18" x14ac:dyDescent="0.2">
      <c r="R24053" s="236"/>
    </row>
    <row r="24054" spans="18:18" x14ac:dyDescent="0.2">
      <c r="R24054" s="236"/>
    </row>
    <row r="24055" spans="18:18" x14ac:dyDescent="0.2">
      <c r="R24055" s="237"/>
    </row>
    <row r="24056" spans="18:18" x14ac:dyDescent="0.2">
      <c r="R24056" s="237"/>
    </row>
    <row r="24061" spans="18:18" x14ac:dyDescent="0.2">
      <c r="R24061" s="97"/>
    </row>
    <row r="24062" spans="18:18" x14ac:dyDescent="0.2">
      <c r="R24062" s="234"/>
    </row>
    <row r="24063" spans="18:18" x14ac:dyDescent="0.2">
      <c r="R24063" s="262"/>
    </row>
    <row r="24064" spans="18:18" x14ac:dyDescent="0.2">
      <c r="R24064" s="234"/>
    </row>
    <row r="24065" spans="18:18" x14ac:dyDescent="0.2">
      <c r="R24065" s="234"/>
    </row>
    <row r="24066" spans="18:18" x14ac:dyDescent="0.2">
      <c r="R24066" s="94"/>
    </row>
    <row r="24081" spans="18:18" x14ac:dyDescent="0.2">
      <c r="R24081" s="235"/>
    </row>
    <row r="24082" spans="18:18" x14ac:dyDescent="0.2">
      <c r="R24082" s="234"/>
    </row>
    <row r="24083" spans="18:18" x14ac:dyDescent="0.2">
      <c r="R24083" s="236"/>
    </row>
    <row r="24084" spans="18:18" x14ac:dyDescent="0.2">
      <c r="R24084" s="236"/>
    </row>
    <row r="24085" spans="18:18" x14ac:dyDescent="0.2">
      <c r="R24085" s="234"/>
    </row>
    <row r="24086" spans="18:18" x14ac:dyDescent="0.2">
      <c r="R24086" s="236"/>
    </row>
    <row r="24087" spans="18:18" x14ac:dyDescent="0.2">
      <c r="R24087" s="236"/>
    </row>
    <row r="24088" spans="18:18" x14ac:dyDescent="0.2">
      <c r="R24088" s="237"/>
    </row>
    <row r="24089" spans="18:18" x14ac:dyDescent="0.2">
      <c r="R24089" s="237"/>
    </row>
    <row r="24094" spans="18:18" x14ac:dyDescent="0.2">
      <c r="R24094" s="97"/>
    </row>
    <row r="24095" spans="18:18" x14ac:dyDescent="0.2">
      <c r="R24095" s="234"/>
    </row>
    <row r="24096" spans="18:18" x14ac:dyDescent="0.2">
      <c r="R24096" s="262"/>
    </row>
    <row r="24097" spans="18:18" x14ac:dyDescent="0.2">
      <c r="R24097" s="234"/>
    </row>
    <row r="24098" spans="18:18" x14ac:dyDescent="0.2">
      <c r="R24098" s="234"/>
    </row>
    <row r="24099" spans="18:18" x14ac:dyDescent="0.2">
      <c r="R24099" s="94"/>
    </row>
    <row r="24114" spans="18:18" x14ac:dyDescent="0.2">
      <c r="R24114" s="235"/>
    </row>
    <row r="24115" spans="18:18" x14ac:dyDescent="0.2">
      <c r="R24115" s="234"/>
    </row>
    <row r="24116" spans="18:18" x14ac:dyDescent="0.2">
      <c r="R24116" s="236"/>
    </row>
    <row r="24117" spans="18:18" x14ac:dyDescent="0.2">
      <c r="R24117" s="236"/>
    </row>
    <row r="24118" spans="18:18" x14ac:dyDescent="0.2">
      <c r="R24118" s="234"/>
    </row>
    <row r="24119" spans="18:18" x14ac:dyDescent="0.2">
      <c r="R24119" s="236"/>
    </row>
    <row r="24120" spans="18:18" x14ac:dyDescent="0.2">
      <c r="R24120" s="236"/>
    </row>
    <row r="24121" spans="18:18" x14ac:dyDescent="0.2">
      <c r="R24121" s="237"/>
    </row>
    <row r="24122" spans="18:18" x14ac:dyDescent="0.2">
      <c r="R24122" s="237"/>
    </row>
    <row r="24127" spans="18:18" x14ac:dyDescent="0.2">
      <c r="R24127" s="97"/>
    </row>
    <row r="24128" spans="18:18" x14ac:dyDescent="0.2">
      <c r="R24128" s="234"/>
    </row>
    <row r="24129" spans="18:18" x14ac:dyDescent="0.2">
      <c r="R24129" s="262"/>
    </row>
    <row r="24130" spans="18:18" x14ac:dyDescent="0.2">
      <c r="R24130" s="234"/>
    </row>
    <row r="24131" spans="18:18" x14ac:dyDescent="0.2">
      <c r="R24131" s="234"/>
    </row>
    <row r="24132" spans="18:18" x14ac:dyDescent="0.2">
      <c r="R24132" s="94"/>
    </row>
    <row r="24147" spans="18:18" x14ac:dyDescent="0.2">
      <c r="R24147" s="235"/>
    </row>
    <row r="24148" spans="18:18" x14ac:dyDescent="0.2">
      <c r="R24148" s="234"/>
    </row>
    <row r="24149" spans="18:18" x14ac:dyDescent="0.2">
      <c r="R24149" s="236"/>
    </row>
    <row r="24150" spans="18:18" x14ac:dyDescent="0.2">
      <c r="R24150" s="236"/>
    </row>
    <row r="24151" spans="18:18" x14ac:dyDescent="0.2">
      <c r="R24151" s="234"/>
    </row>
    <row r="24152" spans="18:18" x14ac:dyDescent="0.2">
      <c r="R24152" s="236"/>
    </row>
    <row r="24153" spans="18:18" x14ac:dyDescent="0.2">
      <c r="R24153" s="236"/>
    </row>
    <row r="24154" spans="18:18" x14ac:dyDescent="0.2">
      <c r="R24154" s="237"/>
    </row>
    <row r="24155" spans="18:18" x14ac:dyDescent="0.2">
      <c r="R24155" s="237"/>
    </row>
    <row r="24160" spans="18:18" x14ac:dyDescent="0.2">
      <c r="R24160" s="97"/>
    </row>
    <row r="24161" spans="18:18" x14ac:dyDescent="0.2">
      <c r="R24161" s="234"/>
    </row>
    <row r="24162" spans="18:18" x14ac:dyDescent="0.2">
      <c r="R24162" s="262"/>
    </row>
    <row r="24163" spans="18:18" x14ac:dyDescent="0.2">
      <c r="R24163" s="234"/>
    </row>
    <row r="24164" spans="18:18" x14ac:dyDescent="0.2">
      <c r="R24164" s="234"/>
    </row>
    <row r="24165" spans="18:18" x14ac:dyDescent="0.2">
      <c r="R24165" s="94"/>
    </row>
    <row r="24180" spans="18:18" x14ac:dyDescent="0.2">
      <c r="R24180" s="235"/>
    </row>
    <row r="24181" spans="18:18" x14ac:dyDescent="0.2">
      <c r="R24181" s="234"/>
    </row>
    <row r="24182" spans="18:18" x14ac:dyDescent="0.2">
      <c r="R24182" s="236"/>
    </row>
    <row r="24183" spans="18:18" x14ac:dyDescent="0.2">
      <c r="R24183" s="236"/>
    </row>
    <row r="24184" spans="18:18" x14ac:dyDescent="0.2">
      <c r="R24184" s="234"/>
    </row>
    <row r="24185" spans="18:18" x14ac:dyDescent="0.2">
      <c r="R24185" s="236"/>
    </row>
    <row r="24186" spans="18:18" x14ac:dyDescent="0.2">
      <c r="R24186" s="236"/>
    </row>
    <row r="24187" spans="18:18" x14ac:dyDescent="0.2">
      <c r="R24187" s="237"/>
    </row>
    <row r="24188" spans="18:18" x14ac:dyDescent="0.2">
      <c r="R24188" s="237"/>
    </row>
    <row r="24193" spans="18:18" x14ac:dyDescent="0.2">
      <c r="R24193" s="97"/>
    </row>
    <row r="24194" spans="18:18" x14ac:dyDescent="0.2">
      <c r="R24194" s="234"/>
    </row>
    <row r="24195" spans="18:18" x14ac:dyDescent="0.2">
      <c r="R24195" s="262"/>
    </row>
    <row r="24196" spans="18:18" x14ac:dyDescent="0.2">
      <c r="R24196" s="234"/>
    </row>
    <row r="24197" spans="18:18" x14ac:dyDescent="0.2">
      <c r="R24197" s="234"/>
    </row>
    <row r="24198" spans="18:18" x14ac:dyDescent="0.2">
      <c r="R24198" s="94"/>
    </row>
    <row r="24213" spans="18:18" x14ac:dyDescent="0.2">
      <c r="R24213" s="235"/>
    </row>
    <row r="24214" spans="18:18" x14ac:dyDescent="0.2">
      <c r="R24214" s="234"/>
    </row>
    <row r="24215" spans="18:18" x14ac:dyDescent="0.2">
      <c r="R24215" s="236"/>
    </row>
    <row r="24216" spans="18:18" x14ac:dyDescent="0.2">
      <c r="R24216" s="236"/>
    </row>
    <row r="24217" spans="18:18" x14ac:dyDescent="0.2">
      <c r="R24217" s="234"/>
    </row>
    <row r="24218" spans="18:18" x14ac:dyDescent="0.2">
      <c r="R24218" s="236"/>
    </row>
    <row r="24219" spans="18:18" x14ac:dyDescent="0.2">
      <c r="R24219" s="236"/>
    </row>
    <row r="24220" spans="18:18" x14ac:dyDescent="0.2">
      <c r="R24220" s="237"/>
    </row>
    <row r="24221" spans="18:18" x14ac:dyDescent="0.2">
      <c r="R24221" s="237"/>
    </row>
    <row r="24226" spans="18:18" x14ac:dyDescent="0.2">
      <c r="R24226" s="97"/>
    </row>
    <row r="24227" spans="18:18" x14ac:dyDescent="0.2">
      <c r="R24227" s="234"/>
    </row>
    <row r="24228" spans="18:18" x14ac:dyDescent="0.2">
      <c r="R24228" s="262"/>
    </row>
    <row r="24229" spans="18:18" x14ac:dyDescent="0.2">
      <c r="R24229" s="234"/>
    </row>
    <row r="24230" spans="18:18" x14ac:dyDescent="0.2">
      <c r="R24230" s="234"/>
    </row>
    <row r="24231" spans="18:18" x14ac:dyDescent="0.2">
      <c r="R24231" s="94"/>
    </row>
    <row r="24246" spans="18:18" x14ac:dyDescent="0.2">
      <c r="R24246" s="235"/>
    </row>
    <row r="24247" spans="18:18" x14ac:dyDescent="0.2">
      <c r="R24247" s="234"/>
    </row>
    <row r="24248" spans="18:18" x14ac:dyDescent="0.2">
      <c r="R24248" s="236"/>
    </row>
    <row r="24249" spans="18:18" x14ac:dyDescent="0.2">
      <c r="R24249" s="236"/>
    </row>
    <row r="24250" spans="18:18" x14ac:dyDescent="0.2">
      <c r="R24250" s="234"/>
    </row>
    <row r="24251" spans="18:18" x14ac:dyDescent="0.2">
      <c r="R24251" s="236"/>
    </row>
    <row r="24252" spans="18:18" x14ac:dyDescent="0.2">
      <c r="R24252" s="236"/>
    </row>
    <row r="24253" spans="18:18" x14ac:dyDescent="0.2">
      <c r="R24253" s="237"/>
    </row>
    <row r="24254" spans="18:18" x14ac:dyDescent="0.2">
      <c r="R24254" s="237"/>
    </row>
    <row r="24259" spans="18:18" x14ac:dyDescent="0.2">
      <c r="R24259" s="97"/>
    </row>
    <row r="24260" spans="18:18" x14ac:dyDescent="0.2">
      <c r="R24260" s="234"/>
    </row>
    <row r="24261" spans="18:18" x14ac:dyDescent="0.2">
      <c r="R24261" s="262"/>
    </row>
    <row r="24262" spans="18:18" x14ac:dyDescent="0.2">
      <c r="R24262" s="234"/>
    </row>
    <row r="24263" spans="18:18" x14ac:dyDescent="0.2">
      <c r="R24263" s="234"/>
    </row>
    <row r="24264" spans="18:18" x14ac:dyDescent="0.2">
      <c r="R24264" s="94"/>
    </row>
    <row r="24279" spans="18:18" x14ac:dyDescent="0.2">
      <c r="R24279" s="235"/>
    </row>
    <row r="24280" spans="18:18" x14ac:dyDescent="0.2">
      <c r="R24280" s="234"/>
    </row>
    <row r="24281" spans="18:18" x14ac:dyDescent="0.2">
      <c r="R24281" s="236"/>
    </row>
    <row r="24282" spans="18:18" x14ac:dyDescent="0.2">
      <c r="R24282" s="236"/>
    </row>
    <row r="24283" spans="18:18" x14ac:dyDescent="0.2">
      <c r="R24283" s="234"/>
    </row>
    <row r="24284" spans="18:18" x14ac:dyDescent="0.2">
      <c r="R24284" s="236"/>
    </row>
    <row r="24285" spans="18:18" x14ac:dyDescent="0.2">
      <c r="R24285" s="236"/>
    </row>
    <row r="24286" spans="18:18" x14ac:dyDescent="0.2">
      <c r="R24286" s="237"/>
    </row>
    <row r="24287" spans="18:18" x14ac:dyDescent="0.2">
      <c r="R24287" s="237"/>
    </row>
    <row r="24292" spans="18:18" x14ac:dyDescent="0.2">
      <c r="R24292" s="97"/>
    </row>
    <row r="24293" spans="18:18" x14ac:dyDescent="0.2">
      <c r="R24293" s="234"/>
    </row>
    <row r="24294" spans="18:18" x14ac:dyDescent="0.2">
      <c r="R24294" s="262"/>
    </row>
    <row r="24295" spans="18:18" x14ac:dyDescent="0.2">
      <c r="R24295" s="234"/>
    </row>
    <row r="24296" spans="18:18" x14ac:dyDescent="0.2">
      <c r="R24296" s="234"/>
    </row>
    <row r="24297" spans="18:18" x14ac:dyDescent="0.2">
      <c r="R24297" s="94"/>
    </row>
    <row r="24312" spans="18:18" x14ac:dyDescent="0.2">
      <c r="R24312" s="235"/>
    </row>
    <row r="24313" spans="18:18" x14ac:dyDescent="0.2">
      <c r="R24313" s="234"/>
    </row>
    <row r="24314" spans="18:18" x14ac:dyDescent="0.2">
      <c r="R24314" s="236"/>
    </row>
    <row r="24315" spans="18:18" x14ac:dyDescent="0.2">
      <c r="R24315" s="236"/>
    </row>
    <row r="24316" spans="18:18" x14ac:dyDescent="0.2">
      <c r="R24316" s="234"/>
    </row>
    <row r="24317" spans="18:18" x14ac:dyDescent="0.2">
      <c r="R24317" s="236"/>
    </row>
    <row r="24318" spans="18:18" x14ac:dyDescent="0.2">
      <c r="R24318" s="236"/>
    </row>
    <row r="24319" spans="18:18" x14ac:dyDescent="0.2">
      <c r="R24319" s="237"/>
    </row>
    <row r="24320" spans="18:18" x14ac:dyDescent="0.2">
      <c r="R24320" s="237"/>
    </row>
    <row r="24325" spans="18:18" x14ac:dyDescent="0.2">
      <c r="R24325" s="97"/>
    </row>
    <row r="24326" spans="18:18" x14ac:dyDescent="0.2">
      <c r="R24326" s="234"/>
    </row>
    <row r="24327" spans="18:18" x14ac:dyDescent="0.2">
      <c r="R24327" s="262"/>
    </row>
    <row r="24328" spans="18:18" x14ac:dyDescent="0.2">
      <c r="R24328" s="234"/>
    </row>
    <row r="24329" spans="18:18" x14ac:dyDescent="0.2">
      <c r="R24329" s="234"/>
    </row>
    <row r="24330" spans="18:18" x14ac:dyDescent="0.2">
      <c r="R24330" s="94"/>
    </row>
    <row r="24345" spans="18:18" x14ac:dyDescent="0.2">
      <c r="R24345" s="235"/>
    </row>
    <row r="24346" spans="18:18" x14ac:dyDescent="0.2">
      <c r="R24346" s="234"/>
    </row>
    <row r="24347" spans="18:18" x14ac:dyDescent="0.2">
      <c r="R24347" s="236"/>
    </row>
    <row r="24348" spans="18:18" x14ac:dyDescent="0.2">
      <c r="R24348" s="236"/>
    </row>
    <row r="24349" spans="18:18" x14ac:dyDescent="0.2">
      <c r="R24349" s="234"/>
    </row>
    <row r="24350" spans="18:18" x14ac:dyDescent="0.2">
      <c r="R24350" s="236"/>
    </row>
    <row r="24351" spans="18:18" x14ac:dyDescent="0.2">
      <c r="R24351" s="236"/>
    </row>
    <row r="24352" spans="18:18" x14ac:dyDescent="0.2">
      <c r="R24352" s="237"/>
    </row>
    <row r="24353" spans="18:18" x14ac:dyDescent="0.2">
      <c r="R24353" s="237"/>
    </row>
    <row r="24358" spans="18:18" x14ac:dyDescent="0.2">
      <c r="R24358" s="97"/>
    </row>
    <row r="24359" spans="18:18" x14ac:dyDescent="0.2">
      <c r="R24359" s="234"/>
    </row>
    <row r="24360" spans="18:18" x14ac:dyDescent="0.2">
      <c r="R24360" s="262"/>
    </row>
    <row r="24361" spans="18:18" x14ac:dyDescent="0.2">
      <c r="R24361" s="234"/>
    </row>
    <row r="24362" spans="18:18" x14ac:dyDescent="0.2">
      <c r="R24362" s="234"/>
    </row>
    <row r="24363" spans="18:18" x14ac:dyDescent="0.2">
      <c r="R24363" s="94"/>
    </row>
    <row r="24378" spans="18:18" x14ac:dyDescent="0.2">
      <c r="R24378" s="235"/>
    </row>
    <row r="24379" spans="18:18" x14ac:dyDescent="0.2">
      <c r="R24379" s="234"/>
    </row>
    <row r="24380" spans="18:18" x14ac:dyDescent="0.2">
      <c r="R24380" s="236"/>
    </row>
    <row r="24381" spans="18:18" x14ac:dyDescent="0.2">
      <c r="R24381" s="236"/>
    </row>
    <row r="24382" spans="18:18" x14ac:dyDescent="0.2">
      <c r="R24382" s="234"/>
    </row>
    <row r="24383" spans="18:18" x14ac:dyDescent="0.2">
      <c r="R24383" s="236"/>
    </row>
    <row r="24384" spans="18:18" x14ac:dyDescent="0.2">
      <c r="R24384" s="236"/>
    </row>
    <row r="24385" spans="18:18" x14ac:dyDescent="0.2">
      <c r="R24385" s="237"/>
    </row>
    <row r="24386" spans="18:18" x14ac:dyDescent="0.2">
      <c r="R24386" s="237"/>
    </row>
    <row r="24391" spans="18:18" x14ac:dyDescent="0.2">
      <c r="R24391" s="97"/>
    </row>
    <row r="24392" spans="18:18" x14ac:dyDescent="0.2">
      <c r="R24392" s="234"/>
    </row>
    <row r="24393" spans="18:18" x14ac:dyDescent="0.2">
      <c r="R24393" s="262"/>
    </row>
    <row r="24394" spans="18:18" x14ac:dyDescent="0.2">
      <c r="R24394" s="234"/>
    </row>
    <row r="24395" spans="18:18" x14ac:dyDescent="0.2">
      <c r="R24395" s="234"/>
    </row>
    <row r="24396" spans="18:18" x14ac:dyDescent="0.2">
      <c r="R24396" s="94"/>
    </row>
    <row r="24411" spans="18:18" x14ac:dyDescent="0.2">
      <c r="R24411" s="235"/>
    </row>
    <row r="24412" spans="18:18" x14ac:dyDescent="0.2">
      <c r="R24412" s="234"/>
    </row>
    <row r="24413" spans="18:18" x14ac:dyDescent="0.2">
      <c r="R24413" s="236"/>
    </row>
    <row r="24414" spans="18:18" x14ac:dyDescent="0.2">
      <c r="R24414" s="236"/>
    </row>
    <row r="24415" spans="18:18" x14ac:dyDescent="0.2">
      <c r="R24415" s="234"/>
    </row>
    <row r="24416" spans="18:18" x14ac:dyDescent="0.2">
      <c r="R24416" s="236"/>
    </row>
    <row r="24417" spans="18:18" x14ac:dyDescent="0.2">
      <c r="R24417" s="236"/>
    </row>
    <row r="24418" spans="18:18" x14ac:dyDescent="0.2">
      <c r="R24418" s="237"/>
    </row>
    <row r="24419" spans="18:18" x14ac:dyDescent="0.2">
      <c r="R24419" s="237"/>
    </row>
    <row r="24424" spans="18:18" x14ac:dyDescent="0.2">
      <c r="R24424" s="97"/>
    </row>
    <row r="24425" spans="18:18" x14ac:dyDescent="0.2">
      <c r="R24425" s="234"/>
    </row>
    <row r="24426" spans="18:18" x14ac:dyDescent="0.2">
      <c r="R24426" s="262"/>
    </row>
    <row r="24427" spans="18:18" x14ac:dyDescent="0.2">
      <c r="R24427" s="234"/>
    </row>
    <row r="24428" spans="18:18" x14ac:dyDescent="0.2">
      <c r="R24428" s="234"/>
    </row>
    <row r="24429" spans="18:18" x14ac:dyDescent="0.2">
      <c r="R24429" s="94"/>
    </row>
    <row r="24444" spans="18:18" x14ac:dyDescent="0.2">
      <c r="R24444" s="235"/>
    </row>
    <row r="24445" spans="18:18" x14ac:dyDescent="0.2">
      <c r="R24445" s="234"/>
    </row>
    <row r="24446" spans="18:18" x14ac:dyDescent="0.2">
      <c r="R24446" s="236"/>
    </row>
    <row r="24447" spans="18:18" x14ac:dyDescent="0.2">
      <c r="R24447" s="236"/>
    </row>
    <row r="24448" spans="18:18" x14ac:dyDescent="0.2">
      <c r="R24448" s="234"/>
    </row>
    <row r="24449" spans="18:18" x14ac:dyDescent="0.2">
      <c r="R24449" s="236"/>
    </row>
    <row r="24450" spans="18:18" x14ac:dyDescent="0.2">
      <c r="R24450" s="236"/>
    </row>
    <row r="24451" spans="18:18" x14ac:dyDescent="0.2">
      <c r="R24451" s="237"/>
    </row>
    <row r="24452" spans="18:18" x14ac:dyDescent="0.2">
      <c r="R24452" s="237"/>
    </row>
    <row r="24457" spans="18:18" x14ac:dyDescent="0.2">
      <c r="R24457" s="97"/>
    </row>
    <row r="24458" spans="18:18" x14ac:dyDescent="0.2">
      <c r="R24458" s="234"/>
    </row>
    <row r="24459" spans="18:18" x14ac:dyDescent="0.2">
      <c r="R24459" s="262"/>
    </row>
    <row r="24460" spans="18:18" x14ac:dyDescent="0.2">
      <c r="R24460" s="234"/>
    </row>
    <row r="24461" spans="18:18" x14ac:dyDescent="0.2">
      <c r="R24461" s="234"/>
    </row>
    <row r="24462" spans="18:18" x14ac:dyDescent="0.2">
      <c r="R24462" s="94"/>
    </row>
    <row r="24477" spans="18:18" x14ac:dyDescent="0.2">
      <c r="R24477" s="235"/>
    </row>
    <row r="24478" spans="18:18" x14ac:dyDescent="0.2">
      <c r="R24478" s="234"/>
    </row>
    <row r="24479" spans="18:18" x14ac:dyDescent="0.2">
      <c r="R24479" s="236"/>
    </row>
    <row r="24480" spans="18:18" x14ac:dyDescent="0.2">
      <c r="R24480" s="236"/>
    </row>
    <row r="24481" spans="18:18" x14ac:dyDescent="0.2">
      <c r="R24481" s="234"/>
    </row>
    <row r="24482" spans="18:18" x14ac:dyDescent="0.2">
      <c r="R24482" s="236"/>
    </row>
    <row r="24483" spans="18:18" x14ac:dyDescent="0.2">
      <c r="R24483" s="236"/>
    </row>
    <row r="24484" spans="18:18" x14ac:dyDescent="0.2">
      <c r="R24484" s="237"/>
    </row>
    <row r="24485" spans="18:18" x14ac:dyDescent="0.2">
      <c r="R24485" s="237"/>
    </row>
    <row r="24490" spans="18:18" x14ac:dyDescent="0.2">
      <c r="R24490" s="97"/>
    </row>
    <row r="24491" spans="18:18" x14ac:dyDescent="0.2">
      <c r="R24491" s="234"/>
    </row>
    <row r="24492" spans="18:18" x14ac:dyDescent="0.2">
      <c r="R24492" s="262"/>
    </row>
    <row r="24493" spans="18:18" x14ac:dyDescent="0.2">
      <c r="R24493" s="234"/>
    </row>
    <row r="24494" spans="18:18" x14ac:dyDescent="0.2">
      <c r="R24494" s="234"/>
    </row>
    <row r="24495" spans="18:18" x14ac:dyDescent="0.2">
      <c r="R24495" s="94"/>
    </row>
    <row r="24510" spans="18:18" x14ac:dyDescent="0.2">
      <c r="R24510" s="235"/>
    </row>
    <row r="24511" spans="18:18" x14ac:dyDescent="0.2">
      <c r="R24511" s="234"/>
    </row>
    <row r="24512" spans="18:18" x14ac:dyDescent="0.2">
      <c r="R24512" s="236"/>
    </row>
    <row r="24513" spans="18:18" x14ac:dyDescent="0.2">
      <c r="R24513" s="236"/>
    </row>
    <row r="24514" spans="18:18" x14ac:dyDescent="0.2">
      <c r="R24514" s="234"/>
    </row>
    <row r="24515" spans="18:18" x14ac:dyDescent="0.2">
      <c r="R24515" s="236"/>
    </row>
    <row r="24516" spans="18:18" x14ac:dyDescent="0.2">
      <c r="R24516" s="236"/>
    </row>
    <row r="24517" spans="18:18" x14ac:dyDescent="0.2">
      <c r="R24517" s="237"/>
    </row>
    <row r="24518" spans="18:18" x14ac:dyDescent="0.2">
      <c r="R24518" s="237"/>
    </row>
    <row r="24523" spans="18:18" x14ac:dyDescent="0.2">
      <c r="R24523" s="97"/>
    </row>
    <row r="24524" spans="18:18" x14ac:dyDescent="0.2">
      <c r="R24524" s="234"/>
    </row>
    <row r="24525" spans="18:18" x14ac:dyDescent="0.2">
      <c r="R24525" s="262"/>
    </row>
    <row r="24526" spans="18:18" x14ac:dyDescent="0.2">
      <c r="R24526" s="234"/>
    </row>
    <row r="24527" spans="18:18" x14ac:dyDescent="0.2">
      <c r="R24527" s="234"/>
    </row>
    <row r="24528" spans="18:18" x14ac:dyDescent="0.2">
      <c r="R24528" s="94"/>
    </row>
    <row r="24543" spans="18:18" x14ac:dyDescent="0.2">
      <c r="R24543" s="235"/>
    </row>
    <row r="24544" spans="18:18" x14ac:dyDescent="0.2">
      <c r="R24544" s="234"/>
    </row>
    <row r="24545" spans="18:18" x14ac:dyDescent="0.2">
      <c r="R24545" s="236"/>
    </row>
    <row r="24546" spans="18:18" x14ac:dyDescent="0.2">
      <c r="R24546" s="236"/>
    </row>
    <row r="24547" spans="18:18" x14ac:dyDescent="0.2">
      <c r="R24547" s="234"/>
    </row>
    <row r="24548" spans="18:18" x14ac:dyDescent="0.2">
      <c r="R24548" s="236"/>
    </row>
    <row r="24549" spans="18:18" x14ac:dyDescent="0.2">
      <c r="R24549" s="236"/>
    </row>
    <row r="24550" spans="18:18" x14ac:dyDescent="0.2">
      <c r="R24550" s="237"/>
    </row>
    <row r="24551" spans="18:18" x14ac:dyDescent="0.2">
      <c r="R24551" s="237"/>
    </row>
    <row r="24556" spans="18:18" x14ac:dyDescent="0.2">
      <c r="R24556" s="97"/>
    </row>
    <row r="24557" spans="18:18" x14ac:dyDescent="0.2">
      <c r="R24557" s="234"/>
    </row>
    <row r="24558" spans="18:18" x14ac:dyDescent="0.2">
      <c r="R24558" s="262"/>
    </row>
    <row r="24559" spans="18:18" x14ac:dyDescent="0.2">
      <c r="R24559" s="234"/>
    </row>
    <row r="24560" spans="18:18" x14ac:dyDescent="0.2">
      <c r="R24560" s="234"/>
    </row>
    <row r="24561" spans="18:18" x14ac:dyDescent="0.2">
      <c r="R24561" s="94"/>
    </row>
    <row r="24576" spans="18:18" x14ac:dyDescent="0.2">
      <c r="R24576" s="235"/>
    </row>
    <row r="24577" spans="18:18" x14ac:dyDescent="0.2">
      <c r="R24577" s="234"/>
    </row>
    <row r="24578" spans="18:18" x14ac:dyDescent="0.2">
      <c r="R24578" s="236"/>
    </row>
    <row r="24579" spans="18:18" x14ac:dyDescent="0.2">
      <c r="R24579" s="236"/>
    </row>
    <row r="24580" spans="18:18" x14ac:dyDescent="0.2">
      <c r="R24580" s="234"/>
    </row>
    <row r="24581" spans="18:18" x14ac:dyDescent="0.2">
      <c r="R24581" s="236"/>
    </row>
    <row r="24582" spans="18:18" x14ac:dyDescent="0.2">
      <c r="R24582" s="236"/>
    </row>
    <row r="24583" spans="18:18" x14ac:dyDescent="0.2">
      <c r="R24583" s="237"/>
    </row>
    <row r="24584" spans="18:18" x14ac:dyDescent="0.2">
      <c r="R24584" s="237"/>
    </row>
    <row r="24589" spans="18:18" x14ac:dyDescent="0.2">
      <c r="R24589" s="97"/>
    </row>
    <row r="24590" spans="18:18" x14ac:dyDescent="0.2">
      <c r="R24590" s="234"/>
    </row>
    <row r="24591" spans="18:18" x14ac:dyDescent="0.2">
      <c r="R24591" s="262"/>
    </row>
    <row r="24592" spans="18:18" x14ac:dyDescent="0.2">
      <c r="R24592" s="234"/>
    </row>
    <row r="24593" spans="18:18" x14ac:dyDescent="0.2">
      <c r="R24593" s="234"/>
    </row>
    <row r="24594" spans="18:18" x14ac:dyDescent="0.2">
      <c r="R24594" s="94"/>
    </row>
    <row r="24609" spans="18:18" x14ac:dyDescent="0.2">
      <c r="R24609" s="235"/>
    </row>
    <row r="24610" spans="18:18" x14ac:dyDescent="0.2">
      <c r="R24610" s="234"/>
    </row>
    <row r="24611" spans="18:18" x14ac:dyDescent="0.2">
      <c r="R24611" s="236"/>
    </row>
    <row r="24612" spans="18:18" x14ac:dyDescent="0.2">
      <c r="R24612" s="236"/>
    </row>
    <row r="24613" spans="18:18" x14ac:dyDescent="0.2">
      <c r="R24613" s="234"/>
    </row>
    <row r="24614" spans="18:18" x14ac:dyDescent="0.2">
      <c r="R24614" s="236"/>
    </row>
    <row r="24615" spans="18:18" x14ac:dyDescent="0.2">
      <c r="R24615" s="236"/>
    </row>
    <row r="24616" spans="18:18" x14ac:dyDescent="0.2">
      <c r="R24616" s="237"/>
    </row>
    <row r="24617" spans="18:18" x14ac:dyDescent="0.2">
      <c r="R24617" s="237"/>
    </row>
    <row r="24622" spans="18:18" x14ac:dyDescent="0.2">
      <c r="R24622" s="97"/>
    </row>
    <row r="24623" spans="18:18" x14ac:dyDescent="0.2">
      <c r="R24623" s="234"/>
    </row>
    <row r="24624" spans="18:18" x14ac:dyDescent="0.2">
      <c r="R24624" s="262"/>
    </row>
    <row r="24625" spans="18:18" x14ac:dyDescent="0.2">
      <c r="R24625" s="234"/>
    </row>
    <row r="24626" spans="18:18" x14ac:dyDescent="0.2">
      <c r="R24626" s="234"/>
    </row>
    <row r="24627" spans="18:18" x14ac:dyDescent="0.2">
      <c r="R24627" s="94"/>
    </row>
    <row r="24642" spans="18:18" x14ac:dyDescent="0.2">
      <c r="R24642" s="235"/>
    </row>
    <row r="24643" spans="18:18" x14ac:dyDescent="0.2">
      <c r="R24643" s="234"/>
    </row>
    <row r="24644" spans="18:18" x14ac:dyDescent="0.2">
      <c r="R24644" s="236"/>
    </row>
    <row r="24645" spans="18:18" x14ac:dyDescent="0.2">
      <c r="R24645" s="236"/>
    </row>
    <row r="24646" spans="18:18" x14ac:dyDescent="0.2">
      <c r="R24646" s="234"/>
    </row>
    <row r="24647" spans="18:18" x14ac:dyDescent="0.2">
      <c r="R24647" s="236"/>
    </row>
    <row r="24648" spans="18:18" x14ac:dyDescent="0.2">
      <c r="R24648" s="236"/>
    </row>
    <row r="24649" spans="18:18" x14ac:dyDescent="0.2">
      <c r="R24649" s="237"/>
    </row>
    <row r="24650" spans="18:18" x14ac:dyDescent="0.2">
      <c r="R24650" s="237"/>
    </row>
    <row r="24655" spans="18:18" x14ac:dyDescent="0.2">
      <c r="R24655" s="97"/>
    </row>
    <row r="24656" spans="18:18" x14ac:dyDescent="0.2">
      <c r="R24656" s="234"/>
    </row>
    <row r="24657" spans="18:18" x14ac:dyDescent="0.2">
      <c r="R24657" s="262"/>
    </row>
    <row r="24658" spans="18:18" x14ac:dyDescent="0.2">
      <c r="R24658" s="234"/>
    </row>
    <row r="24659" spans="18:18" x14ac:dyDescent="0.2">
      <c r="R24659" s="234"/>
    </row>
    <row r="24660" spans="18:18" x14ac:dyDescent="0.2">
      <c r="R24660" s="94"/>
    </row>
    <row r="24675" spans="18:18" x14ac:dyDescent="0.2">
      <c r="R24675" s="235"/>
    </row>
    <row r="24676" spans="18:18" x14ac:dyDescent="0.2">
      <c r="R24676" s="234"/>
    </row>
    <row r="24677" spans="18:18" x14ac:dyDescent="0.2">
      <c r="R24677" s="236"/>
    </row>
    <row r="24678" spans="18:18" x14ac:dyDescent="0.2">
      <c r="R24678" s="236"/>
    </row>
    <row r="24679" spans="18:18" x14ac:dyDescent="0.2">
      <c r="R24679" s="234"/>
    </row>
    <row r="24680" spans="18:18" x14ac:dyDescent="0.2">
      <c r="R24680" s="236"/>
    </row>
    <row r="24681" spans="18:18" x14ac:dyDescent="0.2">
      <c r="R24681" s="236"/>
    </row>
    <row r="24682" spans="18:18" x14ac:dyDescent="0.2">
      <c r="R24682" s="237"/>
    </row>
    <row r="24683" spans="18:18" x14ac:dyDescent="0.2">
      <c r="R24683" s="237"/>
    </row>
    <row r="24688" spans="18:18" x14ac:dyDescent="0.2">
      <c r="R24688" s="97"/>
    </row>
    <row r="24689" spans="18:18" x14ac:dyDescent="0.2">
      <c r="R24689" s="234"/>
    </row>
    <row r="24690" spans="18:18" x14ac:dyDescent="0.2">
      <c r="R24690" s="262"/>
    </row>
    <row r="24691" spans="18:18" x14ac:dyDescent="0.2">
      <c r="R24691" s="234"/>
    </row>
    <row r="24692" spans="18:18" x14ac:dyDescent="0.2">
      <c r="R24692" s="234"/>
    </row>
    <row r="24693" spans="18:18" x14ac:dyDescent="0.2">
      <c r="R24693" s="94"/>
    </row>
    <row r="24708" spans="18:18" x14ac:dyDescent="0.2">
      <c r="R24708" s="235"/>
    </row>
    <row r="24709" spans="18:18" x14ac:dyDescent="0.2">
      <c r="R24709" s="234"/>
    </row>
    <row r="24710" spans="18:18" x14ac:dyDescent="0.2">
      <c r="R24710" s="236"/>
    </row>
    <row r="24711" spans="18:18" x14ac:dyDescent="0.2">
      <c r="R24711" s="236"/>
    </row>
    <row r="24712" spans="18:18" x14ac:dyDescent="0.2">
      <c r="R24712" s="234"/>
    </row>
    <row r="24713" spans="18:18" x14ac:dyDescent="0.2">
      <c r="R24713" s="236"/>
    </row>
    <row r="24714" spans="18:18" x14ac:dyDescent="0.2">
      <c r="R24714" s="236"/>
    </row>
    <row r="24715" spans="18:18" x14ac:dyDescent="0.2">
      <c r="R24715" s="237"/>
    </row>
    <row r="24716" spans="18:18" x14ac:dyDescent="0.2">
      <c r="R24716" s="237"/>
    </row>
    <row r="24721" spans="18:18" x14ac:dyDescent="0.2">
      <c r="R24721" s="97"/>
    </row>
    <row r="24722" spans="18:18" x14ac:dyDescent="0.2">
      <c r="R24722" s="234"/>
    </row>
    <row r="24723" spans="18:18" x14ac:dyDescent="0.2">
      <c r="R24723" s="262"/>
    </row>
    <row r="24724" spans="18:18" x14ac:dyDescent="0.2">
      <c r="R24724" s="234"/>
    </row>
    <row r="24725" spans="18:18" x14ac:dyDescent="0.2">
      <c r="R24725" s="234"/>
    </row>
    <row r="24726" spans="18:18" x14ac:dyDescent="0.2">
      <c r="R24726" s="94"/>
    </row>
    <row r="24741" spans="18:18" x14ac:dyDescent="0.2">
      <c r="R24741" s="235"/>
    </row>
    <row r="24742" spans="18:18" x14ac:dyDescent="0.2">
      <c r="R24742" s="234"/>
    </row>
    <row r="24743" spans="18:18" x14ac:dyDescent="0.2">
      <c r="R24743" s="236"/>
    </row>
    <row r="24744" spans="18:18" x14ac:dyDescent="0.2">
      <c r="R24744" s="236"/>
    </row>
    <row r="24745" spans="18:18" x14ac:dyDescent="0.2">
      <c r="R24745" s="234"/>
    </row>
    <row r="24746" spans="18:18" x14ac:dyDescent="0.2">
      <c r="R24746" s="236"/>
    </row>
    <row r="24747" spans="18:18" x14ac:dyDescent="0.2">
      <c r="R24747" s="236"/>
    </row>
    <row r="24748" spans="18:18" x14ac:dyDescent="0.2">
      <c r="R24748" s="237"/>
    </row>
    <row r="24749" spans="18:18" x14ac:dyDescent="0.2">
      <c r="R24749" s="237"/>
    </row>
    <row r="24754" spans="18:18" x14ac:dyDescent="0.2">
      <c r="R24754" s="97"/>
    </row>
    <row r="24755" spans="18:18" x14ac:dyDescent="0.2">
      <c r="R24755" s="234"/>
    </row>
    <row r="24756" spans="18:18" x14ac:dyDescent="0.2">
      <c r="R24756" s="262"/>
    </row>
    <row r="24757" spans="18:18" x14ac:dyDescent="0.2">
      <c r="R24757" s="234"/>
    </row>
    <row r="24758" spans="18:18" x14ac:dyDescent="0.2">
      <c r="R24758" s="234"/>
    </row>
    <row r="24759" spans="18:18" x14ac:dyDescent="0.2">
      <c r="R24759" s="94"/>
    </row>
    <row r="24774" spans="18:18" x14ac:dyDescent="0.2">
      <c r="R24774" s="235"/>
    </row>
    <row r="24775" spans="18:18" x14ac:dyDescent="0.2">
      <c r="R24775" s="234"/>
    </row>
    <row r="24776" spans="18:18" x14ac:dyDescent="0.2">
      <c r="R24776" s="236"/>
    </row>
    <row r="24777" spans="18:18" x14ac:dyDescent="0.2">
      <c r="R24777" s="236"/>
    </row>
    <row r="24778" spans="18:18" x14ac:dyDescent="0.2">
      <c r="R24778" s="234"/>
    </row>
    <row r="24779" spans="18:18" x14ac:dyDescent="0.2">
      <c r="R24779" s="236"/>
    </row>
    <row r="24780" spans="18:18" x14ac:dyDescent="0.2">
      <c r="R24780" s="236"/>
    </row>
    <row r="24781" spans="18:18" x14ac:dyDescent="0.2">
      <c r="R24781" s="237"/>
    </row>
    <row r="24782" spans="18:18" x14ac:dyDescent="0.2">
      <c r="R24782" s="237"/>
    </row>
    <row r="24787" spans="18:18" x14ac:dyDescent="0.2">
      <c r="R24787" s="97"/>
    </row>
    <row r="24788" spans="18:18" x14ac:dyDescent="0.2">
      <c r="R24788" s="234"/>
    </row>
    <row r="24789" spans="18:18" x14ac:dyDescent="0.2">
      <c r="R24789" s="262"/>
    </row>
    <row r="24790" spans="18:18" x14ac:dyDescent="0.2">
      <c r="R24790" s="234"/>
    </row>
    <row r="24791" spans="18:18" x14ac:dyDescent="0.2">
      <c r="R24791" s="234"/>
    </row>
    <row r="24792" spans="18:18" x14ac:dyDescent="0.2">
      <c r="R24792" s="94"/>
    </row>
    <row r="24807" spans="18:18" x14ac:dyDescent="0.2">
      <c r="R24807" s="235"/>
    </row>
    <row r="24808" spans="18:18" x14ac:dyDescent="0.2">
      <c r="R24808" s="234"/>
    </row>
    <row r="24809" spans="18:18" x14ac:dyDescent="0.2">
      <c r="R24809" s="236"/>
    </row>
    <row r="24810" spans="18:18" x14ac:dyDescent="0.2">
      <c r="R24810" s="236"/>
    </row>
    <row r="24811" spans="18:18" x14ac:dyDescent="0.2">
      <c r="R24811" s="234"/>
    </row>
    <row r="24812" spans="18:18" x14ac:dyDescent="0.2">
      <c r="R24812" s="236"/>
    </row>
    <row r="24813" spans="18:18" x14ac:dyDescent="0.2">
      <c r="R24813" s="236"/>
    </row>
    <row r="24814" spans="18:18" x14ac:dyDescent="0.2">
      <c r="R24814" s="237"/>
    </row>
    <row r="24815" spans="18:18" x14ac:dyDescent="0.2">
      <c r="R24815" s="237"/>
    </row>
    <row r="24820" spans="18:18" x14ac:dyDescent="0.2">
      <c r="R24820" s="97"/>
    </row>
    <row r="24821" spans="18:18" x14ac:dyDescent="0.2">
      <c r="R24821" s="234"/>
    </row>
    <row r="24822" spans="18:18" x14ac:dyDescent="0.2">
      <c r="R24822" s="262"/>
    </row>
    <row r="24823" spans="18:18" x14ac:dyDescent="0.2">
      <c r="R24823" s="234"/>
    </row>
    <row r="24824" spans="18:18" x14ac:dyDescent="0.2">
      <c r="R24824" s="234"/>
    </row>
    <row r="24825" spans="18:18" x14ac:dyDescent="0.2">
      <c r="R24825" s="94"/>
    </row>
    <row r="24840" spans="18:18" x14ac:dyDescent="0.2">
      <c r="R24840" s="235"/>
    </row>
    <row r="24841" spans="18:18" x14ac:dyDescent="0.2">
      <c r="R24841" s="234"/>
    </row>
    <row r="24842" spans="18:18" x14ac:dyDescent="0.2">
      <c r="R24842" s="236"/>
    </row>
    <row r="24843" spans="18:18" x14ac:dyDescent="0.2">
      <c r="R24843" s="236"/>
    </row>
    <row r="24844" spans="18:18" x14ac:dyDescent="0.2">
      <c r="R24844" s="234"/>
    </row>
    <row r="24845" spans="18:18" x14ac:dyDescent="0.2">
      <c r="R24845" s="236"/>
    </row>
    <row r="24846" spans="18:18" x14ac:dyDescent="0.2">
      <c r="R24846" s="236"/>
    </row>
    <row r="24847" spans="18:18" x14ac:dyDescent="0.2">
      <c r="R24847" s="237"/>
    </row>
    <row r="24848" spans="18:18" x14ac:dyDescent="0.2">
      <c r="R24848" s="237"/>
    </row>
    <row r="24853" spans="18:18" x14ac:dyDescent="0.2">
      <c r="R24853" s="97"/>
    </row>
    <row r="24854" spans="18:18" x14ac:dyDescent="0.2">
      <c r="R24854" s="234"/>
    </row>
    <row r="24855" spans="18:18" x14ac:dyDescent="0.2">
      <c r="R24855" s="262"/>
    </row>
    <row r="24856" spans="18:18" x14ac:dyDescent="0.2">
      <c r="R24856" s="234"/>
    </row>
    <row r="24857" spans="18:18" x14ac:dyDescent="0.2">
      <c r="R24857" s="234"/>
    </row>
    <row r="24858" spans="18:18" x14ac:dyDescent="0.2">
      <c r="R24858" s="94"/>
    </row>
    <row r="24873" spans="18:18" x14ac:dyDescent="0.2">
      <c r="R24873" s="235"/>
    </row>
    <row r="24874" spans="18:18" x14ac:dyDescent="0.2">
      <c r="R24874" s="234"/>
    </row>
    <row r="24875" spans="18:18" x14ac:dyDescent="0.2">
      <c r="R24875" s="236"/>
    </row>
    <row r="24876" spans="18:18" x14ac:dyDescent="0.2">
      <c r="R24876" s="236"/>
    </row>
    <row r="24877" spans="18:18" x14ac:dyDescent="0.2">
      <c r="R24877" s="234"/>
    </row>
    <row r="24878" spans="18:18" x14ac:dyDescent="0.2">
      <c r="R24878" s="236"/>
    </row>
    <row r="24879" spans="18:18" x14ac:dyDescent="0.2">
      <c r="R24879" s="236"/>
    </row>
    <row r="24880" spans="18:18" x14ac:dyDescent="0.2">
      <c r="R24880" s="237"/>
    </row>
    <row r="24881" spans="18:18" x14ac:dyDescent="0.2">
      <c r="R24881" s="237"/>
    </row>
    <row r="24886" spans="18:18" x14ac:dyDescent="0.2">
      <c r="R24886" s="97"/>
    </row>
    <row r="24887" spans="18:18" x14ac:dyDescent="0.2">
      <c r="R24887" s="234"/>
    </row>
    <row r="24888" spans="18:18" x14ac:dyDescent="0.2">
      <c r="R24888" s="262"/>
    </row>
    <row r="24889" spans="18:18" x14ac:dyDescent="0.2">
      <c r="R24889" s="234"/>
    </row>
    <row r="24890" spans="18:18" x14ac:dyDescent="0.2">
      <c r="R24890" s="234"/>
    </row>
    <row r="24891" spans="18:18" x14ac:dyDescent="0.2">
      <c r="R24891" s="94"/>
    </row>
    <row r="24906" spans="18:18" x14ac:dyDescent="0.2">
      <c r="R24906" s="235"/>
    </row>
    <row r="24907" spans="18:18" x14ac:dyDescent="0.2">
      <c r="R24907" s="234"/>
    </row>
    <row r="24908" spans="18:18" x14ac:dyDescent="0.2">
      <c r="R24908" s="236"/>
    </row>
    <row r="24909" spans="18:18" x14ac:dyDescent="0.2">
      <c r="R24909" s="236"/>
    </row>
    <row r="24910" spans="18:18" x14ac:dyDescent="0.2">
      <c r="R24910" s="234"/>
    </row>
    <row r="24911" spans="18:18" x14ac:dyDescent="0.2">
      <c r="R24911" s="236"/>
    </row>
    <row r="24912" spans="18:18" x14ac:dyDescent="0.2">
      <c r="R24912" s="236"/>
    </row>
    <row r="24913" spans="18:18" x14ac:dyDescent="0.2">
      <c r="R24913" s="237"/>
    </row>
    <row r="24914" spans="18:18" x14ac:dyDescent="0.2">
      <c r="R24914" s="237"/>
    </row>
    <row r="24919" spans="18:18" x14ac:dyDescent="0.2">
      <c r="R24919" s="97"/>
    </row>
    <row r="24920" spans="18:18" x14ac:dyDescent="0.2">
      <c r="R24920" s="234"/>
    </row>
    <row r="24921" spans="18:18" x14ac:dyDescent="0.2">
      <c r="R24921" s="262"/>
    </row>
    <row r="24922" spans="18:18" x14ac:dyDescent="0.2">
      <c r="R24922" s="234"/>
    </row>
    <row r="24923" spans="18:18" x14ac:dyDescent="0.2">
      <c r="R24923" s="234"/>
    </row>
    <row r="24924" spans="18:18" x14ac:dyDescent="0.2">
      <c r="R24924" s="94"/>
    </row>
    <row r="24939" spans="18:18" x14ac:dyDescent="0.2">
      <c r="R24939" s="235"/>
    </row>
    <row r="24940" spans="18:18" x14ac:dyDescent="0.2">
      <c r="R24940" s="234"/>
    </row>
    <row r="24941" spans="18:18" x14ac:dyDescent="0.2">
      <c r="R24941" s="236"/>
    </row>
    <row r="24942" spans="18:18" x14ac:dyDescent="0.2">
      <c r="R24942" s="236"/>
    </row>
    <row r="24943" spans="18:18" x14ac:dyDescent="0.2">
      <c r="R24943" s="234"/>
    </row>
    <row r="24944" spans="18:18" x14ac:dyDescent="0.2">
      <c r="R24944" s="236"/>
    </row>
    <row r="24945" spans="18:18" x14ac:dyDescent="0.2">
      <c r="R24945" s="236"/>
    </row>
    <row r="24946" spans="18:18" x14ac:dyDescent="0.2">
      <c r="R24946" s="237"/>
    </row>
    <row r="24947" spans="18:18" x14ac:dyDescent="0.2">
      <c r="R24947" s="237"/>
    </row>
    <row r="24952" spans="18:18" x14ac:dyDescent="0.2">
      <c r="R24952" s="97"/>
    </row>
    <row r="24953" spans="18:18" x14ac:dyDescent="0.2">
      <c r="R24953" s="234"/>
    </row>
    <row r="24954" spans="18:18" x14ac:dyDescent="0.2">
      <c r="R24954" s="262"/>
    </row>
    <row r="24955" spans="18:18" x14ac:dyDescent="0.2">
      <c r="R24955" s="234"/>
    </row>
    <row r="24956" spans="18:18" x14ac:dyDescent="0.2">
      <c r="R24956" s="234"/>
    </row>
    <row r="24957" spans="18:18" x14ac:dyDescent="0.2">
      <c r="R24957" s="94"/>
    </row>
    <row r="24972" spans="18:18" x14ac:dyDescent="0.2">
      <c r="R24972" s="235"/>
    </row>
    <row r="24973" spans="18:18" x14ac:dyDescent="0.2">
      <c r="R24973" s="234"/>
    </row>
    <row r="24974" spans="18:18" x14ac:dyDescent="0.2">
      <c r="R24974" s="236"/>
    </row>
    <row r="24975" spans="18:18" x14ac:dyDescent="0.2">
      <c r="R24975" s="236"/>
    </row>
    <row r="24976" spans="18:18" x14ac:dyDescent="0.2">
      <c r="R24976" s="234"/>
    </row>
    <row r="24977" spans="18:18" x14ac:dyDescent="0.2">
      <c r="R24977" s="236"/>
    </row>
    <row r="24978" spans="18:18" x14ac:dyDescent="0.2">
      <c r="R24978" s="236"/>
    </row>
    <row r="24979" spans="18:18" x14ac:dyDescent="0.2">
      <c r="R24979" s="237"/>
    </row>
    <row r="24980" spans="18:18" x14ac:dyDescent="0.2">
      <c r="R24980" s="237"/>
    </row>
    <row r="24985" spans="18:18" x14ac:dyDescent="0.2">
      <c r="R24985" s="97"/>
    </row>
    <row r="24986" spans="18:18" x14ac:dyDescent="0.2">
      <c r="R24986" s="234"/>
    </row>
    <row r="24987" spans="18:18" x14ac:dyDescent="0.2">
      <c r="R24987" s="262"/>
    </row>
    <row r="24988" spans="18:18" x14ac:dyDescent="0.2">
      <c r="R24988" s="234"/>
    </row>
    <row r="24989" spans="18:18" x14ac:dyDescent="0.2">
      <c r="R24989" s="234"/>
    </row>
    <row r="24990" spans="18:18" x14ac:dyDescent="0.2">
      <c r="R24990" s="94"/>
    </row>
    <row r="25005" spans="18:18" x14ac:dyDescent="0.2">
      <c r="R25005" s="235"/>
    </row>
    <row r="25006" spans="18:18" x14ac:dyDescent="0.2">
      <c r="R25006" s="234"/>
    </row>
    <row r="25007" spans="18:18" x14ac:dyDescent="0.2">
      <c r="R25007" s="236"/>
    </row>
    <row r="25008" spans="18:18" x14ac:dyDescent="0.2">
      <c r="R25008" s="236"/>
    </row>
    <row r="25009" spans="18:18" x14ac:dyDescent="0.2">
      <c r="R25009" s="234"/>
    </row>
    <row r="25010" spans="18:18" x14ac:dyDescent="0.2">
      <c r="R25010" s="236"/>
    </row>
    <row r="25011" spans="18:18" x14ac:dyDescent="0.2">
      <c r="R25011" s="236"/>
    </row>
    <row r="25012" spans="18:18" x14ac:dyDescent="0.2">
      <c r="R25012" s="237"/>
    </row>
    <row r="25013" spans="18:18" x14ac:dyDescent="0.2">
      <c r="R25013" s="237"/>
    </row>
    <row r="25018" spans="18:18" x14ac:dyDescent="0.2">
      <c r="R25018" s="97"/>
    </row>
    <row r="25019" spans="18:18" x14ac:dyDescent="0.2">
      <c r="R25019" s="234"/>
    </row>
    <row r="25020" spans="18:18" x14ac:dyDescent="0.2">
      <c r="R25020" s="262"/>
    </row>
    <row r="25021" spans="18:18" x14ac:dyDescent="0.2">
      <c r="R25021" s="234"/>
    </row>
    <row r="25022" spans="18:18" x14ac:dyDescent="0.2">
      <c r="R25022" s="234"/>
    </row>
    <row r="25023" spans="18:18" x14ac:dyDescent="0.2">
      <c r="R25023" s="94"/>
    </row>
    <row r="25038" spans="18:18" x14ac:dyDescent="0.2">
      <c r="R25038" s="235"/>
    </row>
    <row r="25039" spans="18:18" x14ac:dyDescent="0.2">
      <c r="R25039" s="234"/>
    </row>
    <row r="25040" spans="18:18" x14ac:dyDescent="0.2">
      <c r="R25040" s="236"/>
    </row>
    <row r="25041" spans="18:18" x14ac:dyDescent="0.2">
      <c r="R25041" s="236"/>
    </row>
    <row r="25042" spans="18:18" x14ac:dyDescent="0.2">
      <c r="R25042" s="234"/>
    </row>
    <row r="25043" spans="18:18" x14ac:dyDescent="0.2">
      <c r="R25043" s="236"/>
    </row>
    <row r="25044" spans="18:18" x14ac:dyDescent="0.2">
      <c r="R25044" s="236"/>
    </row>
    <row r="25045" spans="18:18" x14ac:dyDescent="0.2">
      <c r="R25045" s="237"/>
    </row>
    <row r="25046" spans="18:18" x14ac:dyDescent="0.2">
      <c r="R25046" s="237"/>
    </row>
    <row r="25051" spans="18:18" x14ac:dyDescent="0.2">
      <c r="R25051" s="97"/>
    </row>
    <row r="25052" spans="18:18" x14ac:dyDescent="0.2">
      <c r="R25052" s="234"/>
    </row>
    <row r="25053" spans="18:18" x14ac:dyDescent="0.2">
      <c r="R25053" s="262"/>
    </row>
    <row r="25054" spans="18:18" x14ac:dyDescent="0.2">
      <c r="R25054" s="234"/>
    </row>
    <row r="25055" spans="18:18" x14ac:dyDescent="0.2">
      <c r="R25055" s="234"/>
    </row>
    <row r="25056" spans="18:18" x14ac:dyDescent="0.2">
      <c r="R25056" s="94"/>
    </row>
    <row r="25071" spans="18:18" x14ac:dyDescent="0.2">
      <c r="R25071" s="235"/>
    </row>
    <row r="25072" spans="18:18" x14ac:dyDescent="0.2">
      <c r="R25072" s="234"/>
    </row>
    <row r="25073" spans="18:18" x14ac:dyDescent="0.2">
      <c r="R25073" s="236"/>
    </row>
    <row r="25074" spans="18:18" x14ac:dyDescent="0.2">
      <c r="R25074" s="236"/>
    </row>
    <row r="25075" spans="18:18" x14ac:dyDescent="0.2">
      <c r="R25075" s="234"/>
    </row>
    <row r="25076" spans="18:18" x14ac:dyDescent="0.2">
      <c r="R25076" s="236"/>
    </row>
    <row r="25077" spans="18:18" x14ac:dyDescent="0.2">
      <c r="R25077" s="236"/>
    </row>
    <row r="25078" spans="18:18" x14ac:dyDescent="0.2">
      <c r="R25078" s="237"/>
    </row>
    <row r="25079" spans="18:18" x14ac:dyDescent="0.2">
      <c r="R25079" s="237"/>
    </row>
    <row r="25084" spans="18:18" x14ac:dyDescent="0.2">
      <c r="R25084" s="97"/>
    </row>
    <row r="25085" spans="18:18" x14ac:dyDescent="0.2">
      <c r="R25085" s="234"/>
    </row>
    <row r="25086" spans="18:18" x14ac:dyDescent="0.2">
      <c r="R25086" s="262"/>
    </row>
    <row r="25087" spans="18:18" x14ac:dyDescent="0.2">
      <c r="R25087" s="234"/>
    </row>
    <row r="25088" spans="18:18" x14ac:dyDescent="0.2">
      <c r="R25088" s="234"/>
    </row>
    <row r="25089" spans="18:18" x14ac:dyDescent="0.2">
      <c r="R25089" s="94"/>
    </row>
    <row r="25104" spans="18:18" x14ac:dyDescent="0.2">
      <c r="R25104" s="235"/>
    </row>
    <row r="25105" spans="18:18" x14ac:dyDescent="0.2">
      <c r="R25105" s="234"/>
    </row>
    <row r="25106" spans="18:18" x14ac:dyDescent="0.2">
      <c r="R25106" s="236"/>
    </row>
    <row r="25107" spans="18:18" x14ac:dyDescent="0.2">
      <c r="R25107" s="236"/>
    </row>
    <row r="25108" spans="18:18" x14ac:dyDescent="0.2">
      <c r="R25108" s="234"/>
    </row>
    <row r="25109" spans="18:18" x14ac:dyDescent="0.2">
      <c r="R25109" s="236"/>
    </row>
    <row r="25110" spans="18:18" x14ac:dyDescent="0.2">
      <c r="R25110" s="236"/>
    </row>
    <row r="25111" spans="18:18" x14ac:dyDescent="0.2">
      <c r="R25111" s="237"/>
    </row>
    <row r="25112" spans="18:18" x14ac:dyDescent="0.2">
      <c r="R25112" s="237"/>
    </row>
    <row r="25117" spans="18:18" x14ac:dyDescent="0.2">
      <c r="R25117" s="97"/>
    </row>
    <row r="25118" spans="18:18" x14ac:dyDescent="0.2">
      <c r="R25118" s="234"/>
    </row>
    <row r="25119" spans="18:18" x14ac:dyDescent="0.2">
      <c r="R25119" s="262"/>
    </row>
    <row r="25120" spans="18:18" x14ac:dyDescent="0.2">
      <c r="R25120" s="234"/>
    </row>
    <row r="25121" spans="18:18" x14ac:dyDescent="0.2">
      <c r="R25121" s="234"/>
    </row>
    <row r="25122" spans="18:18" x14ac:dyDescent="0.2">
      <c r="R25122" s="94"/>
    </row>
    <row r="25137" spans="18:18" x14ac:dyDescent="0.2">
      <c r="R25137" s="235"/>
    </row>
    <row r="25138" spans="18:18" x14ac:dyDescent="0.2">
      <c r="R25138" s="234"/>
    </row>
    <row r="25139" spans="18:18" x14ac:dyDescent="0.2">
      <c r="R25139" s="236"/>
    </row>
    <row r="25140" spans="18:18" x14ac:dyDescent="0.2">
      <c r="R25140" s="236"/>
    </row>
    <row r="25141" spans="18:18" x14ac:dyDescent="0.2">
      <c r="R25141" s="234"/>
    </row>
    <row r="25142" spans="18:18" x14ac:dyDescent="0.2">
      <c r="R25142" s="236"/>
    </row>
    <row r="25143" spans="18:18" x14ac:dyDescent="0.2">
      <c r="R25143" s="236"/>
    </row>
    <row r="25144" spans="18:18" x14ac:dyDescent="0.2">
      <c r="R25144" s="237"/>
    </row>
    <row r="25145" spans="18:18" x14ac:dyDescent="0.2">
      <c r="R25145" s="237"/>
    </row>
    <row r="25150" spans="18:18" x14ac:dyDescent="0.2">
      <c r="R25150" s="97"/>
    </row>
    <row r="25151" spans="18:18" x14ac:dyDescent="0.2">
      <c r="R25151" s="234"/>
    </row>
    <row r="25152" spans="18:18" x14ac:dyDescent="0.2">
      <c r="R25152" s="262"/>
    </row>
    <row r="25153" spans="18:18" x14ac:dyDescent="0.2">
      <c r="R25153" s="234"/>
    </row>
    <row r="25154" spans="18:18" x14ac:dyDescent="0.2">
      <c r="R25154" s="234"/>
    </row>
    <row r="25155" spans="18:18" x14ac:dyDescent="0.2">
      <c r="R25155" s="94"/>
    </row>
    <row r="25170" spans="18:18" x14ac:dyDescent="0.2">
      <c r="R25170" s="235"/>
    </row>
    <row r="25171" spans="18:18" x14ac:dyDescent="0.2">
      <c r="R25171" s="234"/>
    </row>
    <row r="25172" spans="18:18" x14ac:dyDescent="0.2">
      <c r="R25172" s="236"/>
    </row>
    <row r="25173" spans="18:18" x14ac:dyDescent="0.2">
      <c r="R25173" s="236"/>
    </row>
    <row r="25174" spans="18:18" x14ac:dyDescent="0.2">
      <c r="R25174" s="234"/>
    </row>
    <row r="25175" spans="18:18" x14ac:dyDescent="0.2">
      <c r="R25175" s="236"/>
    </row>
    <row r="25176" spans="18:18" x14ac:dyDescent="0.2">
      <c r="R25176" s="236"/>
    </row>
    <row r="25177" spans="18:18" x14ac:dyDescent="0.2">
      <c r="R25177" s="237"/>
    </row>
    <row r="25178" spans="18:18" x14ac:dyDescent="0.2">
      <c r="R25178" s="237"/>
    </row>
    <row r="25183" spans="18:18" x14ac:dyDescent="0.2">
      <c r="R25183" s="97"/>
    </row>
    <row r="25184" spans="18:18" x14ac:dyDescent="0.2">
      <c r="R25184" s="234"/>
    </row>
    <row r="25185" spans="18:18" x14ac:dyDescent="0.2">
      <c r="R25185" s="262"/>
    </row>
    <row r="25186" spans="18:18" x14ac:dyDescent="0.2">
      <c r="R25186" s="234"/>
    </row>
    <row r="25187" spans="18:18" x14ac:dyDescent="0.2">
      <c r="R25187" s="234"/>
    </row>
    <row r="25188" spans="18:18" x14ac:dyDescent="0.2">
      <c r="R25188" s="94"/>
    </row>
    <row r="25203" spans="18:18" x14ac:dyDescent="0.2">
      <c r="R25203" s="235"/>
    </row>
    <row r="25204" spans="18:18" x14ac:dyDescent="0.2">
      <c r="R25204" s="234"/>
    </row>
    <row r="25205" spans="18:18" x14ac:dyDescent="0.2">
      <c r="R25205" s="236"/>
    </row>
    <row r="25206" spans="18:18" x14ac:dyDescent="0.2">
      <c r="R25206" s="236"/>
    </row>
    <row r="25207" spans="18:18" x14ac:dyDescent="0.2">
      <c r="R25207" s="234"/>
    </row>
    <row r="25208" spans="18:18" x14ac:dyDescent="0.2">
      <c r="R25208" s="236"/>
    </row>
    <row r="25209" spans="18:18" x14ac:dyDescent="0.2">
      <c r="R25209" s="236"/>
    </row>
    <row r="25210" spans="18:18" x14ac:dyDescent="0.2">
      <c r="R25210" s="237"/>
    </row>
    <row r="25211" spans="18:18" x14ac:dyDescent="0.2">
      <c r="R25211" s="237"/>
    </row>
    <row r="25216" spans="18:18" x14ac:dyDescent="0.2">
      <c r="R25216" s="97"/>
    </row>
    <row r="25217" spans="18:18" x14ac:dyDescent="0.2">
      <c r="R25217" s="234"/>
    </row>
    <row r="25218" spans="18:18" x14ac:dyDescent="0.2">
      <c r="R25218" s="262"/>
    </row>
    <row r="25219" spans="18:18" x14ac:dyDescent="0.2">
      <c r="R25219" s="234"/>
    </row>
    <row r="25220" spans="18:18" x14ac:dyDescent="0.2">
      <c r="R25220" s="234"/>
    </row>
    <row r="25221" spans="18:18" x14ac:dyDescent="0.2">
      <c r="R25221" s="94"/>
    </row>
    <row r="25236" spans="18:18" x14ac:dyDescent="0.2">
      <c r="R25236" s="235"/>
    </row>
    <row r="25237" spans="18:18" x14ac:dyDescent="0.2">
      <c r="R25237" s="234"/>
    </row>
    <row r="25238" spans="18:18" x14ac:dyDescent="0.2">
      <c r="R25238" s="236"/>
    </row>
    <row r="25239" spans="18:18" x14ac:dyDescent="0.2">
      <c r="R25239" s="236"/>
    </row>
    <row r="25240" spans="18:18" x14ac:dyDescent="0.2">
      <c r="R25240" s="234"/>
    </row>
    <row r="25241" spans="18:18" x14ac:dyDescent="0.2">
      <c r="R25241" s="236"/>
    </row>
    <row r="25242" spans="18:18" x14ac:dyDescent="0.2">
      <c r="R25242" s="236"/>
    </row>
    <row r="25243" spans="18:18" x14ac:dyDescent="0.2">
      <c r="R25243" s="237"/>
    </row>
    <row r="25244" spans="18:18" x14ac:dyDescent="0.2">
      <c r="R25244" s="237"/>
    </row>
    <row r="25249" spans="18:18" x14ac:dyDescent="0.2">
      <c r="R25249" s="97"/>
    </row>
    <row r="25250" spans="18:18" x14ac:dyDescent="0.2">
      <c r="R25250" s="234"/>
    </row>
    <row r="25251" spans="18:18" x14ac:dyDescent="0.2">
      <c r="R25251" s="262"/>
    </row>
    <row r="25252" spans="18:18" x14ac:dyDescent="0.2">
      <c r="R25252" s="234"/>
    </row>
    <row r="25253" spans="18:18" x14ac:dyDescent="0.2">
      <c r="R25253" s="234"/>
    </row>
    <row r="25254" spans="18:18" x14ac:dyDescent="0.2">
      <c r="R25254" s="94"/>
    </row>
    <row r="25269" spans="18:18" x14ac:dyDescent="0.2">
      <c r="R25269" s="235"/>
    </row>
    <row r="25270" spans="18:18" x14ac:dyDescent="0.2">
      <c r="R25270" s="234"/>
    </row>
    <row r="25271" spans="18:18" x14ac:dyDescent="0.2">
      <c r="R25271" s="236"/>
    </row>
    <row r="25272" spans="18:18" x14ac:dyDescent="0.2">
      <c r="R25272" s="236"/>
    </row>
    <row r="25273" spans="18:18" x14ac:dyDescent="0.2">
      <c r="R25273" s="234"/>
    </row>
    <row r="25274" spans="18:18" x14ac:dyDescent="0.2">
      <c r="R25274" s="236"/>
    </row>
    <row r="25275" spans="18:18" x14ac:dyDescent="0.2">
      <c r="R25275" s="236"/>
    </row>
    <row r="25276" spans="18:18" x14ac:dyDescent="0.2">
      <c r="R25276" s="237"/>
    </row>
    <row r="25277" spans="18:18" x14ac:dyDescent="0.2">
      <c r="R25277" s="237"/>
    </row>
    <row r="25282" spans="18:18" x14ac:dyDescent="0.2">
      <c r="R25282" s="97"/>
    </row>
    <row r="25283" spans="18:18" x14ac:dyDescent="0.2">
      <c r="R25283" s="234"/>
    </row>
    <row r="25284" spans="18:18" x14ac:dyDescent="0.2">
      <c r="R25284" s="262"/>
    </row>
    <row r="25285" spans="18:18" x14ac:dyDescent="0.2">
      <c r="R25285" s="234"/>
    </row>
    <row r="25286" spans="18:18" x14ac:dyDescent="0.2">
      <c r="R25286" s="234"/>
    </row>
    <row r="25287" spans="18:18" x14ac:dyDescent="0.2">
      <c r="R25287" s="94"/>
    </row>
    <row r="25302" spans="18:18" x14ac:dyDescent="0.2">
      <c r="R25302" s="235"/>
    </row>
    <row r="25303" spans="18:18" x14ac:dyDescent="0.2">
      <c r="R25303" s="234"/>
    </row>
    <row r="25304" spans="18:18" x14ac:dyDescent="0.2">
      <c r="R25304" s="236"/>
    </row>
    <row r="25305" spans="18:18" x14ac:dyDescent="0.2">
      <c r="R25305" s="236"/>
    </row>
    <row r="25306" spans="18:18" x14ac:dyDescent="0.2">
      <c r="R25306" s="234"/>
    </row>
    <row r="25307" spans="18:18" x14ac:dyDescent="0.2">
      <c r="R25307" s="236"/>
    </row>
    <row r="25308" spans="18:18" x14ac:dyDescent="0.2">
      <c r="R25308" s="236"/>
    </row>
    <row r="25309" spans="18:18" x14ac:dyDescent="0.2">
      <c r="R25309" s="237"/>
    </row>
    <row r="25310" spans="18:18" x14ac:dyDescent="0.2">
      <c r="R25310" s="237"/>
    </row>
    <row r="25315" spans="18:18" x14ac:dyDescent="0.2">
      <c r="R25315" s="97"/>
    </row>
    <row r="25316" spans="18:18" x14ac:dyDescent="0.2">
      <c r="R25316" s="234"/>
    </row>
    <row r="25317" spans="18:18" x14ac:dyDescent="0.2">
      <c r="R25317" s="262"/>
    </row>
    <row r="25318" spans="18:18" x14ac:dyDescent="0.2">
      <c r="R25318" s="234"/>
    </row>
    <row r="25319" spans="18:18" x14ac:dyDescent="0.2">
      <c r="R25319" s="234"/>
    </row>
    <row r="25320" spans="18:18" x14ac:dyDescent="0.2">
      <c r="R25320" s="94"/>
    </row>
    <row r="25335" spans="18:18" x14ac:dyDescent="0.2">
      <c r="R25335" s="235"/>
    </row>
    <row r="25336" spans="18:18" x14ac:dyDescent="0.2">
      <c r="R25336" s="234"/>
    </row>
    <row r="25337" spans="18:18" x14ac:dyDescent="0.2">
      <c r="R25337" s="236"/>
    </row>
    <row r="25338" spans="18:18" x14ac:dyDescent="0.2">
      <c r="R25338" s="236"/>
    </row>
    <row r="25339" spans="18:18" x14ac:dyDescent="0.2">
      <c r="R25339" s="234"/>
    </row>
    <row r="25340" spans="18:18" x14ac:dyDescent="0.2">
      <c r="R25340" s="236"/>
    </row>
    <row r="25341" spans="18:18" x14ac:dyDescent="0.2">
      <c r="R25341" s="236"/>
    </row>
    <row r="25342" spans="18:18" x14ac:dyDescent="0.2">
      <c r="R25342" s="237"/>
    </row>
    <row r="25343" spans="18:18" x14ac:dyDescent="0.2">
      <c r="R25343" s="237"/>
    </row>
    <row r="25348" spans="18:18" x14ac:dyDescent="0.2">
      <c r="R25348" s="97"/>
    </row>
    <row r="25349" spans="18:18" x14ac:dyDescent="0.2">
      <c r="R25349" s="234"/>
    </row>
    <row r="25350" spans="18:18" x14ac:dyDescent="0.2">
      <c r="R25350" s="262"/>
    </row>
    <row r="25351" spans="18:18" x14ac:dyDescent="0.2">
      <c r="R25351" s="234"/>
    </row>
    <row r="25352" spans="18:18" x14ac:dyDescent="0.2">
      <c r="R25352" s="234"/>
    </row>
    <row r="25353" spans="18:18" x14ac:dyDescent="0.2">
      <c r="R25353" s="94"/>
    </row>
    <row r="25368" spans="18:18" x14ac:dyDescent="0.2">
      <c r="R25368" s="235"/>
    </row>
    <row r="25369" spans="18:18" x14ac:dyDescent="0.2">
      <c r="R25369" s="234"/>
    </row>
    <row r="25370" spans="18:18" x14ac:dyDescent="0.2">
      <c r="R25370" s="236"/>
    </row>
    <row r="25371" spans="18:18" x14ac:dyDescent="0.2">
      <c r="R25371" s="236"/>
    </row>
    <row r="25372" spans="18:18" x14ac:dyDescent="0.2">
      <c r="R25372" s="234"/>
    </row>
    <row r="25373" spans="18:18" x14ac:dyDescent="0.2">
      <c r="R25373" s="236"/>
    </row>
    <row r="25374" spans="18:18" x14ac:dyDescent="0.2">
      <c r="R25374" s="236"/>
    </row>
    <row r="25375" spans="18:18" x14ac:dyDescent="0.2">
      <c r="R25375" s="237"/>
    </row>
    <row r="25376" spans="18:18" x14ac:dyDescent="0.2">
      <c r="R25376" s="237"/>
    </row>
    <row r="25381" spans="18:18" x14ac:dyDescent="0.2">
      <c r="R25381" s="97"/>
    </row>
    <row r="25382" spans="18:18" x14ac:dyDescent="0.2">
      <c r="R25382" s="234"/>
    </row>
    <row r="25383" spans="18:18" x14ac:dyDescent="0.2">
      <c r="R25383" s="262"/>
    </row>
    <row r="25384" spans="18:18" x14ac:dyDescent="0.2">
      <c r="R25384" s="234"/>
    </row>
    <row r="25385" spans="18:18" x14ac:dyDescent="0.2">
      <c r="R25385" s="234"/>
    </row>
    <row r="25386" spans="18:18" x14ac:dyDescent="0.2">
      <c r="R25386" s="94"/>
    </row>
    <row r="25401" spans="18:18" x14ac:dyDescent="0.2">
      <c r="R25401" s="235"/>
    </row>
    <row r="25402" spans="18:18" x14ac:dyDescent="0.2">
      <c r="R25402" s="234"/>
    </row>
    <row r="25403" spans="18:18" x14ac:dyDescent="0.2">
      <c r="R25403" s="236"/>
    </row>
    <row r="25404" spans="18:18" x14ac:dyDescent="0.2">
      <c r="R25404" s="236"/>
    </row>
    <row r="25405" spans="18:18" x14ac:dyDescent="0.2">
      <c r="R25405" s="234"/>
    </row>
    <row r="25406" spans="18:18" x14ac:dyDescent="0.2">
      <c r="R25406" s="236"/>
    </row>
    <row r="25407" spans="18:18" x14ac:dyDescent="0.2">
      <c r="R25407" s="236"/>
    </row>
    <row r="25408" spans="18:18" x14ac:dyDescent="0.2">
      <c r="R25408" s="237"/>
    </row>
    <row r="25409" spans="18:18" x14ac:dyDescent="0.2">
      <c r="R25409" s="237"/>
    </row>
    <row r="25414" spans="18:18" x14ac:dyDescent="0.2">
      <c r="R25414" s="97"/>
    </row>
    <row r="25415" spans="18:18" x14ac:dyDescent="0.2">
      <c r="R25415" s="234"/>
    </row>
    <row r="25416" spans="18:18" x14ac:dyDescent="0.2">
      <c r="R25416" s="262"/>
    </row>
    <row r="25417" spans="18:18" x14ac:dyDescent="0.2">
      <c r="R25417" s="234"/>
    </row>
    <row r="25418" spans="18:18" x14ac:dyDescent="0.2">
      <c r="R25418" s="234"/>
    </row>
    <row r="25419" spans="18:18" x14ac:dyDescent="0.2">
      <c r="R25419" s="94"/>
    </row>
    <row r="25434" spans="18:18" x14ac:dyDescent="0.2">
      <c r="R25434" s="235"/>
    </row>
    <row r="25435" spans="18:18" x14ac:dyDescent="0.2">
      <c r="R25435" s="234"/>
    </row>
    <row r="25436" spans="18:18" x14ac:dyDescent="0.2">
      <c r="R25436" s="236"/>
    </row>
    <row r="25437" spans="18:18" x14ac:dyDescent="0.2">
      <c r="R25437" s="236"/>
    </row>
    <row r="25438" spans="18:18" x14ac:dyDescent="0.2">
      <c r="R25438" s="234"/>
    </row>
    <row r="25439" spans="18:18" x14ac:dyDescent="0.2">
      <c r="R25439" s="236"/>
    </row>
    <row r="25440" spans="18:18" x14ac:dyDescent="0.2">
      <c r="R25440" s="236"/>
    </row>
    <row r="25441" spans="18:18" x14ac:dyDescent="0.2">
      <c r="R25441" s="237"/>
    </row>
    <row r="25442" spans="18:18" x14ac:dyDescent="0.2">
      <c r="R25442" s="237"/>
    </row>
    <row r="25447" spans="18:18" x14ac:dyDescent="0.2">
      <c r="R25447" s="97"/>
    </row>
    <row r="25448" spans="18:18" x14ac:dyDescent="0.2">
      <c r="R25448" s="234"/>
    </row>
    <row r="25449" spans="18:18" x14ac:dyDescent="0.2">
      <c r="R25449" s="262"/>
    </row>
    <row r="25450" spans="18:18" x14ac:dyDescent="0.2">
      <c r="R25450" s="234"/>
    </row>
    <row r="25451" spans="18:18" x14ac:dyDescent="0.2">
      <c r="R25451" s="234"/>
    </row>
    <row r="25452" spans="18:18" x14ac:dyDescent="0.2">
      <c r="R25452" s="94"/>
    </row>
    <row r="25467" spans="18:18" x14ac:dyDescent="0.2">
      <c r="R25467" s="235"/>
    </row>
    <row r="25468" spans="18:18" x14ac:dyDescent="0.2">
      <c r="R25468" s="234"/>
    </row>
    <row r="25469" spans="18:18" x14ac:dyDescent="0.2">
      <c r="R25469" s="236"/>
    </row>
    <row r="25470" spans="18:18" x14ac:dyDescent="0.2">
      <c r="R25470" s="236"/>
    </row>
    <row r="25471" spans="18:18" x14ac:dyDescent="0.2">
      <c r="R25471" s="234"/>
    </row>
    <row r="25472" spans="18:18" x14ac:dyDescent="0.2">
      <c r="R25472" s="236"/>
    </row>
    <row r="25473" spans="18:18" x14ac:dyDescent="0.2">
      <c r="R25473" s="236"/>
    </row>
    <row r="25474" spans="18:18" x14ac:dyDescent="0.2">
      <c r="R25474" s="237"/>
    </row>
    <row r="25475" spans="18:18" x14ac:dyDescent="0.2">
      <c r="R25475" s="237"/>
    </row>
    <row r="25480" spans="18:18" x14ac:dyDescent="0.2">
      <c r="R25480" s="97"/>
    </row>
    <row r="25481" spans="18:18" x14ac:dyDescent="0.2">
      <c r="R25481" s="234"/>
    </row>
    <row r="25482" spans="18:18" x14ac:dyDescent="0.2">
      <c r="R25482" s="262"/>
    </row>
    <row r="25483" spans="18:18" x14ac:dyDescent="0.2">
      <c r="R25483" s="234"/>
    </row>
    <row r="25484" spans="18:18" x14ac:dyDescent="0.2">
      <c r="R25484" s="234"/>
    </row>
    <row r="25485" spans="18:18" x14ac:dyDescent="0.2">
      <c r="R25485" s="94"/>
    </row>
    <row r="25500" spans="18:18" x14ac:dyDescent="0.2">
      <c r="R25500" s="235"/>
    </row>
    <row r="25501" spans="18:18" x14ac:dyDescent="0.2">
      <c r="R25501" s="234"/>
    </row>
    <row r="25502" spans="18:18" x14ac:dyDescent="0.2">
      <c r="R25502" s="236"/>
    </row>
    <row r="25503" spans="18:18" x14ac:dyDescent="0.2">
      <c r="R25503" s="236"/>
    </row>
    <row r="25504" spans="18:18" x14ac:dyDescent="0.2">
      <c r="R25504" s="234"/>
    </row>
    <row r="25505" spans="18:18" x14ac:dyDescent="0.2">
      <c r="R25505" s="236"/>
    </row>
    <row r="25506" spans="18:18" x14ac:dyDescent="0.2">
      <c r="R25506" s="236"/>
    </row>
    <row r="25507" spans="18:18" x14ac:dyDescent="0.2">
      <c r="R25507" s="237"/>
    </row>
    <row r="25508" spans="18:18" x14ac:dyDescent="0.2">
      <c r="R25508" s="237"/>
    </row>
    <row r="25513" spans="18:18" x14ac:dyDescent="0.2">
      <c r="R25513" s="97"/>
    </row>
    <row r="25514" spans="18:18" x14ac:dyDescent="0.2">
      <c r="R25514" s="234"/>
    </row>
    <row r="25515" spans="18:18" x14ac:dyDescent="0.2">
      <c r="R25515" s="262"/>
    </row>
    <row r="25516" spans="18:18" x14ac:dyDescent="0.2">
      <c r="R25516" s="234"/>
    </row>
    <row r="25517" spans="18:18" x14ac:dyDescent="0.2">
      <c r="R25517" s="234"/>
    </row>
    <row r="25518" spans="18:18" x14ac:dyDescent="0.2">
      <c r="R25518" s="94"/>
    </row>
    <row r="25533" spans="18:18" x14ac:dyDescent="0.2">
      <c r="R25533" s="235"/>
    </row>
    <row r="25534" spans="18:18" x14ac:dyDescent="0.2">
      <c r="R25534" s="234"/>
    </row>
    <row r="25535" spans="18:18" x14ac:dyDescent="0.2">
      <c r="R25535" s="236"/>
    </row>
    <row r="25536" spans="18:18" x14ac:dyDescent="0.2">
      <c r="R25536" s="236"/>
    </row>
    <row r="25537" spans="18:18" x14ac:dyDescent="0.2">
      <c r="R25537" s="234"/>
    </row>
    <row r="25538" spans="18:18" x14ac:dyDescent="0.2">
      <c r="R25538" s="236"/>
    </row>
    <row r="25539" spans="18:18" x14ac:dyDescent="0.2">
      <c r="R25539" s="236"/>
    </row>
    <row r="25540" spans="18:18" x14ac:dyDescent="0.2">
      <c r="R25540" s="237"/>
    </row>
    <row r="25541" spans="18:18" x14ac:dyDescent="0.2">
      <c r="R25541" s="237"/>
    </row>
    <row r="25546" spans="18:18" x14ac:dyDescent="0.2">
      <c r="R25546" s="97"/>
    </row>
    <row r="25547" spans="18:18" x14ac:dyDescent="0.2">
      <c r="R25547" s="234"/>
    </row>
    <row r="25548" spans="18:18" x14ac:dyDescent="0.2">
      <c r="R25548" s="262"/>
    </row>
    <row r="25549" spans="18:18" x14ac:dyDescent="0.2">
      <c r="R25549" s="234"/>
    </row>
    <row r="25550" spans="18:18" x14ac:dyDescent="0.2">
      <c r="R25550" s="234"/>
    </row>
    <row r="25551" spans="18:18" x14ac:dyDescent="0.2">
      <c r="R25551" s="94"/>
    </row>
    <row r="25566" spans="18:18" x14ac:dyDescent="0.2">
      <c r="R25566" s="235"/>
    </row>
    <row r="25567" spans="18:18" x14ac:dyDescent="0.2">
      <c r="R25567" s="234"/>
    </row>
    <row r="25568" spans="18:18" x14ac:dyDescent="0.2">
      <c r="R25568" s="236"/>
    </row>
    <row r="25569" spans="18:18" x14ac:dyDescent="0.2">
      <c r="R25569" s="236"/>
    </row>
    <row r="25570" spans="18:18" x14ac:dyDescent="0.2">
      <c r="R25570" s="234"/>
    </row>
    <row r="25571" spans="18:18" x14ac:dyDescent="0.2">
      <c r="R25571" s="236"/>
    </row>
    <row r="25572" spans="18:18" x14ac:dyDescent="0.2">
      <c r="R25572" s="236"/>
    </row>
    <row r="25573" spans="18:18" x14ac:dyDescent="0.2">
      <c r="R25573" s="237"/>
    </row>
    <row r="25574" spans="18:18" x14ac:dyDescent="0.2">
      <c r="R25574" s="237"/>
    </row>
    <row r="25579" spans="18:18" x14ac:dyDescent="0.2">
      <c r="R25579" s="97"/>
    </row>
    <row r="25580" spans="18:18" x14ac:dyDescent="0.2">
      <c r="R25580" s="234"/>
    </row>
    <row r="25581" spans="18:18" x14ac:dyDescent="0.2">
      <c r="R25581" s="262"/>
    </row>
    <row r="25582" spans="18:18" x14ac:dyDescent="0.2">
      <c r="R25582" s="234"/>
    </row>
    <row r="25583" spans="18:18" x14ac:dyDescent="0.2">
      <c r="R25583" s="234"/>
    </row>
    <row r="25584" spans="18:18" x14ac:dyDescent="0.2">
      <c r="R25584" s="94"/>
    </row>
    <row r="25599" spans="18:18" x14ac:dyDescent="0.2">
      <c r="R25599" s="235"/>
    </row>
    <row r="25600" spans="18:18" x14ac:dyDescent="0.2">
      <c r="R25600" s="234"/>
    </row>
    <row r="25601" spans="18:18" x14ac:dyDescent="0.2">
      <c r="R25601" s="236"/>
    </row>
    <row r="25602" spans="18:18" x14ac:dyDescent="0.2">
      <c r="R25602" s="236"/>
    </row>
    <row r="25603" spans="18:18" x14ac:dyDescent="0.2">
      <c r="R25603" s="234"/>
    </row>
    <row r="25604" spans="18:18" x14ac:dyDescent="0.2">
      <c r="R25604" s="236"/>
    </row>
    <row r="25605" spans="18:18" x14ac:dyDescent="0.2">
      <c r="R25605" s="236"/>
    </row>
    <row r="25606" spans="18:18" x14ac:dyDescent="0.2">
      <c r="R25606" s="237"/>
    </row>
    <row r="25607" spans="18:18" x14ac:dyDescent="0.2">
      <c r="R25607" s="237"/>
    </row>
    <row r="25612" spans="18:18" x14ac:dyDescent="0.2">
      <c r="R25612" s="97"/>
    </row>
    <row r="25613" spans="18:18" x14ac:dyDescent="0.2">
      <c r="R25613" s="234"/>
    </row>
    <row r="25614" spans="18:18" x14ac:dyDescent="0.2">
      <c r="R25614" s="262"/>
    </row>
    <row r="25615" spans="18:18" x14ac:dyDescent="0.2">
      <c r="R25615" s="234"/>
    </row>
    <row r="25616" spans="18:18" x14ac:dyDescent="0.2">
      <c r="R25616" s="234"/>
    </row>
    <row r="25617" spans="18:18" x14ac:dyDescent="0.2">
      <c r="R25617" s="94"/>
    </row>
    <row r="25632" spans="18:18" x14ac:dyDescent="0.2">
      <c r="R25632" s="235"/>
    </row>
    <row r="25633" spans="18:18" x14ac:dyDescent="0.2">
      <c r="R25633" s="234"/>
    </row>
    <row r="25634" spans="18:18" x14ac:dyDescent="0.2">
      <c r="R25634" s="236"/>
    </row>
    <row r="25635" spans="18:18" x14ac:dyDescent="0.2">
      <c r="R25635" s="236"/>
    </row>
    <row r="25636" spans="18:18" x14ac:dyDescent="0.2">
      <c r="R25636" s="234"/>
    </row>
    <row r="25637" spans="18:18" x14ac:dyDescent="0.2">
      <c r="R25637" s="236"/>
    </row>
    <row r="25638" spans="18:18" x14ac:dyDescent="0.2">
      <c r="R25638" s="236"/>
    </row>
    <row r="25639" spans="18:18" x14ac:dyDescent="0.2">
      <c r="R25639" s="237"/>
    </row>
    <row r="25640" spans="18:18" x14ac:dyDescent="0.2">
      <c r="R25640" s="237"/>
    </row>
    <row r="25645" spans="18:18" x14ac:dyDescent="0.2">
      <c r="R25645" s="97"/>
    </row>
    <row r="25646" spans="18:18" x14ac:dyDescent="0.2">
      <c r="R25646" s="234"/>
    </row>
    <row r="25647" spans="18:18" x14ac:dyDescent="0.2">
      <c r="R25647" s="262"/>
    </row>
    <row r="25648" spans="18:18" x14ac:dyDescent="0.2">
      <c r="R25648" s="234"/>
    </row>
    <row r="25649" spans="18:18" x14ac:dyDescent="0.2">
      <c r="R25649" s="234"/>
    </row>
    <row r="25650" spans="18:18" x14ac:dyDescent="0.2">
      <c r="R25650" s="94"/>
    </row>
    <row r="25665" spans="18:18" x14ac:dyDescent="0.2">
      <c r="R25665" s="235"/>
    </row>
    <row r="25666" spans="18:18" x14ac:dyDescent="0.2">
      <c r="R25666" s="234"/>
    </row>
    <row r="25667" spans="18:18" x14ac:dyDescent="0.2">
      <c r="R25667" s="236"/>
    </row>
    <row r="25668" spans="18:18" x14ac:dyDescent="0.2">
      <c r="R25668" s="236"/>
    </row>
    <row r="25669" spans="18:18" x14ac:dyDescent="0.2">
      <c r="R25669" s="234"/>
    </row>
    <row r="25670" spans="18:18" x14ac:dyDescent="0.2">
      <c r="R25670" s="236"/>
    </row>
    <row r="25671" spans="18:18" x14ac:dyDescent="0.2">
      <c r="R25671" s="236"/>
    </row>
    <row r="25672" spans="18:18" x14ac:dyDescent="0.2">
      <c r="R25672" s="237"/>
    </row>
    <row r="25673" spans="18:18" x14ac:dyDescent="0.2">
      <c r="R25673" s="237"/>
    </row>
    <row r="25678" spans="18:18" x14ac:dyDescent="0.2">
      <c r="R25678" s="97"/>
    </row>
    <row r="25679" spans="18:18" x14ac:dyDescent="0.2">
      <c r="R25679" s="234"/>
    </row>
    <row r="25680" spans="18:18" x14ac:dyDescent="0.2">
      <c r="R25680" s="262"/>
    </row>
    <row r="25681" spans="18:18" x14ac:dyDescent="0.2">
      <c r="R25681" s="234"/>
    </row>
    <row r="25682" spans="18:18" x14ac:dyDescent="0.2">
      <c r="R25682" s="234"/>
    </row>
    <row r="25683" spans="18:18" x14ac:dyDescent="0.2">
      <c r="R25683" s="94"/>
    </row>
    <row r="25698" spans="18:18" x14ac:dyDescent="0.2">
      <c r="R25698" s="235"/>
    </row>
    <row r="25699" spans="18:18" x14ac:dyDescent="0.2">
      <c r="R25699" s="234"/>
    </row>
    <row r="25700" spans="18:18" x14ac:dyDescent="0.2">
      <c r="R25700" s="236"/>
    </row>
    <row r="25701" spans="18:18" x14ac:dyDescent="0.2">
      <c r="R25701" s="236"/>
    </row>
    <row r="25702" spans="18:18" x14ac:dyDescent="0.2">
      <c r="R25702" s="234"/>
    </row>
    <row r="25703" spans="18:18" x14ac:dyDescent="0.2">
      <c r="R25703" s="236"/>
    </row>
    <row r="25704" spans="18:18" x14ac:dyDescent="0.2">
      <c r="R25704" s="236"/>
    </row>
    <row r="25705" spans="18:18" x14ac:dyDescent="0.2">
      <c r="R25705" s="237"/>
    </row>
    <row r="25706" spans="18:18" x14ac:dyDescent="0.2">
      <c r="R25706" s="237"/>
    </row>
    <row r="25711" spans="18:18" x14ac:dyDescent="0.2">
      <c r="R25711" s="97"/>
    </row>
    <row r="25712" spans="18:18" x14ac:dyDescent="0.2">
      <c r="R25712" s="234"/>
    </row>
    <row r="25713" spans="18:18" x14ac:dyDescent="0.2">
      <c r="R25713" s="262"/>
    </row>
    <row r="25714" spans="18:18" x14ac:dyDescent="0.2">
      <c r="R25714" s="234"/>
    </row>
    <row r="25715" spans="18:18" x14ac:dyDescent="0.2">
      <c r="R25715" s="234"/>
    </row>
    <row r="25716" spans="18:18" x14ac:dyDescent="0.2">
      <c r="R25716" s="94"/>
    </row>
    <row r="25731" spans="18:18" x14ac:dyDescent="0.2">
      <c r="R25731" s="235"/>
    </row>
    <row r="25732" spans="18:18" x14ac:dyDescent="0.2">
      <c r="R25732" s="234"/>
    </row>
    <row r="25733" spans="18:18" x14ac:dyDescent="0.2">
      <c r="R25733" s="236"/>
    </row>
    <row r="25734" spans="18:18" x14ac:dyDescent="0.2">
      <c r="R25734" s="236"/>
    </row>
    <row r="25735" spans="18:18" x14ac:dyDescent="0.2">
      <c r="R25735" s="234"/>
    </row>
    <row r="25736" spans="18:18" x14ac:dyDescent="0.2">
      <c r="R25736" s="236"/>
    </row>
    <row r="25737" spans="18:18" x14ac:dyDescent="0.2">
      <c r="R25737" s="236"/>
    </row>
    <row r="25738" spans="18:18" x14ac:dyDescent="0.2">
      <c r="R25738" s="237"/>
    </row>
    <row r="25739" spans="18:18" x14ac:dyDescent="0.2">
      <c r="R25739" s="237"/>
    </row>
    <row r="25744" spans="18:18" x14ac:dyDescent="0.2">
      <c r="R25744" s="97"/>
    </row>
    <row r="25745" spans="18:18" x14ac:dyDescent="0.2">
      <c r="R25745" s="234"/>
    </row>
    <row r="25746" spans="18:18" x14ac:dyDescent="0.2">
      <c r="R25746" s="262"/>
    </row>
    <row r="25747" spans="18:18" x14ac:dyDescent="0.2">
      <c r="R25747" s="234"/>
    </row>
    <row r="25748" spans="18:18" x14ac:dyDescent="0.2">
      <c r="R25748" s="234"/>
    </row>
    <row r="25749" spans="18:18" x14ac:dyDescent="0.2">
      <c r="R25749" s="94"/>
    </row>
    <row r="25764" spans="18:18" x14ac:dyDescent="0.2">
      <c r="R25764" s="235"/>
    </row>
    <row r="25765" spans="18:18" x14ac:dyDescent="0.2">
      <c r="R25765" s="234"/>
    </row>
    <row r="25766" spans="18:18" x14ac:dyDescent="0.2">
      <c r="R25766" s="236"/>
    </row>
    <row r="25767" spans="18:18" x14ac:dyDescent="0.2">
      <c r="R25767" s="236"/>
    </row>
    <row r="25768" spans="18:18" x14ac:dyDescent="0.2">
      <c r="R25768" s="234"/>
    </row>
    <row r="25769" spans="18:18" x14ac:dyDescent="0.2">
      <c r="R25769" s="236"/>
    </row>
    <row r="25770" spans="18:18" x14ac:dyDescent="0.2">
      <c r="R25770" s="236"/>
    </row>
    <row r="25771" spans="18:18" x14ac:dyDescent="0.2">
      <c r="R25771" s="237"/>
    </row>
    <row r="25772" spans="18:18" x14ac:dyDescent="0.2">
      <c r="R25772" s="237"/>
    </row>
    <row r="25777" spans="18:18" x14ac:dyDescent="0.2">
      <c r="R25777" s="97"/>
    </row>
    <row r="25778" spans="18:18" x14ac:dyDescent="0.2">
      <c r="R25778" s="234"/>
    </row>
    <row r="25779" spans="18:18" x14ac:dyDescent="0.2">
      <c r="R25779" s="262"/>
    </row>
    <row r="25780" spans="18:18" x14ac:dyDescent="0.2">
      <c r="R25780" s="234"/>
    </row>
    <row r="25781" spans="18:18" x14ac:dyDescent="0.2">
      <c r="R25781" s="234"/>
    </row>
    <row r="25782" spans="18:18" x14ac:dyDescent="0.2">
      <c r="R25782" s="94"/>
    </row>
    <row r="25797" spans="18:18" x14ac:dyDescent="0.2">
      <c r="R25797" s="235"/>
    </row>
    <row r="25798" spans="18:18" x14ac:dyDescent="0.2">
      <c r="R25798" s="234"/>
    </row>
    <row r="25799" spans="18:18" x14ac:dyDescent="0.2">
      <c r="R25799" s="236"/>
    </row>
    <row r="25800" spans="18:18" x14ac:dyDescent="0.2">
      <c r="R25800" s="236"/>
    </row>
    <row r="25801" spans="18:18" x14ac:dyDescent="0.2">
      <c r="R25801" s="234"/>
    </row>
    <row r="25802" spans="18:18" x14ac:dyDescent="0.2">
      <c r="R25802" s="236"/>
    </row>
    <row r="25803" spans="18:18" x14ac:dyDescent="0.2">
      <c r="R25803" s="236"/>
    </row>
    <row r="25804" spans="18:18" x14ac:dyDescent="0.2">
      <c r="R25804" s="237"/>
    </row>
    <row r="25805" spans="18:18" x14ac:dyDescent="0.2">
      <c r="R25805" s="237"/>
    </row>
    <row r="25810" spans="18:18" x14ac:dyDescent="0.2">
      <c r="R25810" s="97"/>
    </row>
    <row r="25811" spans="18:18" x14ac:dyDescent="0.2">
      <c r="R25811" s="234"/>
    </row>
    <row r="25812" spans="18:18" x14ac:dyDescent="0.2">
      <c r="R25812" s="262"/>
    </row>
    <row r="25813" spans="18:18" x14ac:dyDescent="0.2">
      <c r="R25813" s="234"/>
    </row>
    <row r="25814" spans="18:18" x14ac:dyDescent="0.2">
      <c r="R25814" s="234"/>
    </row>
    <row r="25815" spans="18:18" x14ac:dyDescent="0.2">
      <c r="R25815" s="94"/>
    </row>
    <row r="25830" spans="18:18" x14ac:dyDescent="0.2">
      <c r="R25830" s="235"/>
    </row>
    <row r="25831" spans="18:18" x14ac:dyDescent="0.2">
      <c r="R25831" s="234"/>
    </row>
    <row r="25832" spans="18:18" x14ac:dyDescent="0.2">
      <c r="R25832" s="236"/>
    </row>
    <row r="25833" spans="18:18" x14ac:dyDescent="0.2">
      <c r="R25833" s="236"/>
    </row>
    <row r="25834" spans="18:18" x14ac:dyDescent="0.2">
      <c r="R25834" s="234"/>
    </row>
    <row r="25835" spans="18:18" x14ac:dyDescent="0.2">
      <c r="R25835" s="236"/>
    </row>
    <row r="25836" spans="18:18" x14ac:dyDescent="0.2">
      <c r="R25836" s="236"/>
    </row>
    <row r="25837" spans="18:18" x14ac:dyDescent="0.2">
      <c r="R25837" s="237"/>
    </row>
    <row r="25838" spans="18:18" x14ac:dyDescent="0.2">
      <c r="R25838" s="237"/>
    </row>
    <row r="25843" spans="18:18" x14ac:dyDescent="0.2">
      <c r="R25843" s="97"/>
    </row>
    <row r="25844" spans="18:18" x14ac:dyDescent="0.2">
      <c r="R25844" s="234"/>
    </row>
    <row r="25845" spans="18:18" x14ac:dyDescent="0.2">
      <c r="R25845" s="262"/>
    </row>
    <row r="25846" spans="18:18" x14ac:dyDescent="0.2">
      <c r="R25846" s="234"/>
    </row>
    <row r="25847" spans="18:18" x14ac:dyDescent="0.2">
      <c r="R25847" s="234"/>
    </row>
    <row r="25848" spans="18:18" x14ac:dyDescent="0.2">
      <c r="R25848" s="94"/>
    </row>
    <row r="25863" spans="18:18" x14ac:dyDescent="0.2">
      <c r="R25863" s="235"/>
    </row>
    <row r="25864" spans="18:18" x14ac:dyDescent="0.2">
      <c r="R25864" s="234"/>
    </row>
    <row r="25865" spans="18:18" x14ac:dyDescent="0.2">
      <c r="R25865" s="236"/>
    </row>
    <row r="25866" spans="18:18" x14ac:dyDescent="0.2">
      <c r="R25866" s="236"/>
    </row>
    <row r="25867" spans="18:18" x14ac:dyDescent="0.2">
      <c r="R25867" s="234"/>
    </row>
    <row r="25868" spans="18:18" x14ac:dyDescent="0.2">
      <c r="R25868" s="236"/>
    </row>
    <row r="25869" spans="18:18" x14ac:dyDescent="0.2">
      <c r="R25869" s="236"/>
    </row>
    <row r="25870" spans="18:18" x14ac:dyDescent="0.2">
      <c r="R25870" s="237"/>
    </row>
    <row r="25871" spans="18:18" x14ac:dyDescent="0.2">
      <c r="R25871" s="237"/>
    </row>
    <row r="25876" spans="18:18" x14ac:dyDescent="0.2">
      <c r="R25876" s="97"/>
    </row>
    <row r="25877" spans="18:18" x14ac:dyDescent="0.2">
      <c r="R25877" s="234"/>
    </row>
    <row r="25878" spans="18:18" x14ac:dyDescent="0.2">
      <c r="R25878" s="262"/>
    </row>
    <row r="25879" spans="18:18" x14ac:dyDescent="0.2">
      <c r="R25879" s="234"/>
    </row>
    <row r="25880" spans="18:18" x14ac:dyDescent="0.2">
      <c r="R25880" s="234"/>
    </row>
    <row r="25881" spans="18:18" x14ac:dyDescent="0.2">
      <c r="R25881" s="94"/>
    </row>
    <row r="25896" spans="18:18" x14ac:dyDescent="0.2">
      <c r="R25896" s="235"/>
    </row>
    <row r="25897" spans="18:18" x14ac:dyDescent="0.2">
      <c r="R25897" s="234"/>
    </row>
    <row r="25898" spans="18:18" x14ac:dyDescent="0.2">
      <c r="R25898" s="236"/>
    </row>
    <row r="25899" spans="18:18" x14ac:dyDescent="0.2">
      <c r="R25899" s="236"/>
    </row>
    <row r="25900" spans="18:18" x14ac:dyDescent="0.2">
      <c r="R25900" s="234"/>
    </row>
    <row r="25901" spans="18:18" x14ac:dyDescent="0.2">
      <c r="R25901" s="236"/>
    </row>
    <row r="25902" spans="18:18" x14ac:dyDescent="0.2">
      <c r="R25902" s="236"/>
    </row>
    <row r="25903" spans="18:18" x14ac:dyDescent="0.2">
      <c r="R25903" s="237"/>
    </row>
    <row r="25904" spans="18:18" x14ac:dyDescent="0.2">
      <c r="R25904" s="237"/>
    </row>
    <row r="25909" spans="18:18" x14ac:dyDescent="0.2">
      <c r="R25909" s="97"/>
    </row>
    <row r="25910" spans="18:18" x14ac:dyDescent="0.2">
      <c r="R25910" s="234"/>
    </row>
    <row r="25911" spans="18:18" x14ac:dyDescent="0.2">
      <c r="R25911" s="262"/>
    </row>
    <row r="25912" spans="18:18" x14ac:dyDescent="0.2">
      <c r="R25912" s="234"/>
    </row>
    <row r="25913" spans="18:18" x14ac:dyDescent="0.2">
      <c r="R25913" s="234"/>
    </row>
    <row r="25914" spans="18:18" x14ac:dyDescent="0.2">
      <c r="R25914" s="94"/>
    </row>
    <row r="25929" spans="18:18" x14ac:dyDescent="0.2">
      <c r="R25929" s="235"/>
    </row>
    <row r="25930" spans="18:18" x14ac:dyDescent="0.2">
      <c r="R25930" s="234"/>
    </row>
    <row r="25931" spans="18:18" x14ac:dyDescent="0.2">
      <c r="R25931" s="236"/>
    </row>
    <row r="25932" spans="18:18" x14ac:dyDescent="0.2">
      <c r="R25932" s="236"/>
    </row>
    <row r="25933" spans="18:18" x14ac:dyDescent="0.2">
      <c r="R25933" s="234"/>
    </row>
    <row r="25934" spans="18:18" x14ac:dyDescent="0.2">
      <c r="R25934" s="236"/>
    </row>
    <row r="25935" spans="18:18" x14ac:dyDescent="0.2">
      <c r="R25935" s="236"/>
    </row>
    <row r="25936" spans="18:18" x14ac:dyDescent="0.2">
      <c r="R25936" s="237"/>
    </row>
    <row r="25937" spans="18:18" x14ac:dyDescent="0.2">
      <c r="R25937" s="237"/>
    </row>
    <row r="25942" spans="18:18" x14ac:dyDescent="0.2">
      <c r="R25942" s="97"/>
    </row>
    <row r="25943" spans="18:18" x14ac:dyDescent="0.2">
      <c r="R25943" s="234"/>
    </row>
    <row r="25944" spans="18:18" x14ac:dyDescent="0.2">
      <c r="R25944" s="262"/>
    </row>
    <row r="25945" spans="18:18" x14ac:dyDescent="0.2">
      <c r="R25945" s="234"/>
    </row>
    <row r="25946" spans="18:18" x14ac:dyDescent="0.2">
      <c r="R25946" s="234"/>
    </row>
    <row r="25947" spans="18:18" x14ac:dyDescent="0.2">
      <c r="R25947" s="94"/>
    </row>
    <row r="25962" spans="18:18" x14ac:dyDescent="0.2">
      <c r="R25962" s="235"/>
    </row>
    <row r="25963" spans="18:18" x14ac:dyDescent="0.2">
      <c r="R25963" s="234"/>
    </row>
    <row r="25964" spans="18:18" x14ac:dyDescent="0.2">
      <c r="R25964" s="236"/>
    </row>
    <row r="25965" spans="18:18" x14ac:dyDescent="0.2">
      <c r="R25965" s="236"/>
    </row>
    <row r="25966" spans="18:18" x14ac:dyDescent="0.2">
      <c r="R25966" s="234"/>
    </row>
    <row r="25967" spans="18:18" x14ac:dyDescent="0.2">
      <c r="R25967" s="236"/>
    </row>
    <row r="25968" spans="18:18" x14ac:dyDescent="0.2">
      <c r="R25968" s="236"/>
    </row>
    <row r="25969" spans="18:18" x14ac:dyDescent="0.2">
      <c r="R25969" s="237"/>
    </row>
    <row r="25970" spans="18:18" x14ac:dyDescent="0.2">
      <c r="R25970" s="237"/>
    </row>
    <row r="25975" spans="18:18" x14ac:dyDescent="0.2">
      <c r="R25975" s="97"/>
    </row>
    <row r="25976" spans="18:18" x14ac:dyDescent="0.2">
      <c r="R25976" s="234"/>
    </row>
    <row r="25977" spans="18:18" x14ac:dyDescent="0.2">
      <c r="R25977" s="262"/>
    </row>
    <row r="25978" spans="18:18" x14ac:dyDescent="0.2">
      <c r="R25978" s="234"/>
    </row>
    <row r="25979" spans="18:18" x14ac:dyDescent="0.2">
      <c r="R25979" s="234"/>
    </row>
    <row r="25980" spans="18:18" x14ac:dyDescent="0.2">
      <c r="R25980" s="94"/>
    </row>
    <row r="25995" spans="18:18" x14ac:dyDescent="0.2">
      <c r="R25995" s="235"/>
    </row>
    <row r="25996" spans="18:18" x14ac:dyDescent="0.2">
      <c r="R25996" s="234"/>
    </row>
    <row r="25997" spans="18:18" x14ac:dyDescent="0.2">
      <c r="R25997" s="236"/>
    </row>
    <row r="25998" spans="18:18" x14ac:dyDescent="0.2">
      <c r="R25998" s="236"/>
    </row>
    <row r="25999" spans="18:18" x14ac:dyDescent="0.2">
      <c r="R25999" s="234"/>
    </row>
    <row r="26000" spans="18:18" x14ac:dyDescent="0.2">
      <c r="R26000" s="236"/>
    </row>
    <row r="26001" spans="18:18" x14ac:dyDescent="0.2">
      <c r="R26001" s="236"/>
    </row>
    <row r="26002" spans="18:18" x14ac:dyDescent="0.2">
      <c r="R26002" s="237"/>
    </row>
    <row r="26003" spans="18:18" x14ac:dyDescent="0.2">
      <c r="R26003" s="237"/>
    </row>
    <row r="26008" spans="18:18" x14ac:dyDescent="0.2">
      <c r="R26008" s="97"/>
    </row>
    <row r="26009" spans="18:18" x14ac:dyDescent="0.2">
      <c r="R26009" s="234"/>
    </row>
    <row r="26010" spans="18:18" x14ac:dyDescent="0.2">
      <c r="R26010" s="262"/>
    </row>
    <row r="26011" spans="18:18" x14ac:dyDescent="0.2">
      <c r="R26011" s="234"/>
    </row>
    <row r="26012" spans="18:18" x14ac:dyDescent="0.2">
      <c r="R26012" s="234"/>
    </row>
    <row r="26013" spans="18:18" x14ac:dyDescent="0.2">
      <c r="R26013" s="94"/>
    </row>
    <row r="26028" spans="18:18" x14ac:dyDescent="0.2">
      <c r="R26028" s="235"/>
    </row>
    <row r="26029" spans="18:18" x14ac:dyDescent="0.2">
      <c r="R26029" s="234"/>
    </row>
    <row r="26030" spans="18:18" x14ac:dyDescent="0.2">
      <c r="R26030" s="236"/>
    </row>
    <row r="26031" spans="18:18" x14ac:dyDescent="0.2">
      <c r="R26031" s="236"/>
    </row>
    <row r="26032" spans="18:18" x14ac:dyDescent="0.2">
      <c r="R26032" s="234"/>
    </row>
    <row r="26033" spans="18:18" x14ac:dyDescent="0.2">
      <c r="R26033" s="236"/>
    </row>
    <row r="26034" spans="18:18" x14ac:dyDescent="0.2">
      <c r="R26034" s="236"/>
    </row>
    <row r="26035" spans="18:18" x14ac:dyDescent="0.2">
      <c r="R26035" s="237"/>
    </row>
    <row r="26036" spans="18:18" x14ac:dyDescent="0.2">
      <c r="R26036" s="237"/>
    </row>
    <row r="26041" spans="18:18" x14ac:dyDescent="0.2">
      <c r="R26041" s="97"/>
    </row>
    <row r="26042" spans="18:18" x14ac:dyDescent="0.2">
      <c r="R26042" s="234"/>
    </row>
    <row r="26043" spans="18:18" x14ac:dyDescent="0.2">
      <c r="R26043" s="262"/>
    </row>
    <row r="26044" spans="18:18" x14ac:dyDescent="0.2">
      <c r="R26044" s="234"/>
    </row>
    <row r="26045" spans="18:18" x14ac:dyDescent="0.2">
      <c r="R26045" s="234"/>
    </row>
    <row r="26046" spans="18:18" x14ac:dyDescent="0.2">
      <c r="R26046" s="94"/>
    </row>
    <row r="26061" spans="18:18" x14ac:dyDescent="0.2">
      <c r="R26061" s="235"/>
    </row>
    <row r="26062" spans="18:18" x14ac:dyDescent="0.2">
      <c r="R26062" s="234"/>
    </row>
    <row r="26063" spans="18:18" x14ac:dyDescent="0.2">
      <c r="R26063" s="236"/>
    </row>
    <row r="26064" spans="18:18" x14ac:dyDescent="0.2">
      <c r="R26064" s="236"/>
    </row>
    <row r="26065" spans="18:18" x14ac:dyDescent="0.2">
      <c r="R26065" s="234"/>
    </row>
    <row r="26066" spans="18:18" x14ac:dyDescent="0.2">
      <c r="R26066" s="236"/>
    </row>
    <row r="26067" spans="18:18" x14ac:dyDescent="0.2">
      <c r="R26067" s="236"/>
    </row>
    <row r="26068" spans="18:18" x14ac:dyDescent="0.2">
      <c r="R26068" s="237"/>
    </row>
    <row r="26069" spans="18:18" x14ac:dyDescent="0.2">
      <c r="R26069" s="237"/>
    </row>
    <row r="26074" spans="18:18" x14ac:dyDescent="0.2">
      <c r="R26074" s="97"/>
    </row>
    <row r="26075" spans="18:18" x14ac:dyDescent="0.2">
      <c r="R26075" s="234"/>
    </row>
    <row r="26076" spans="18:18" x14ac:dyDescent="0.2">
      <c r="R26076" s="262"/>
    </row>
    <row r="26077" spans="18:18" x14ac:dyDescent="0.2">
      <c r="R26077" s="234"/>
    </row>
    <row r="26078" spans="18:18" x14ac:dyDescent="0.2">
      <c r="R26078" s="234"/>
    </row>
    <row r="26079" spans="18:18" x14ac:dyDescent="0.2">
      <c r="R26079" s="94"/>
    </row>
    <row r="26094" spans="18:18" x14ac:dyDescent="0.2">
      <c r="R26094" s="235"/>
    </row>
    <row r="26095" spans="18:18" x14ac:dyDescent="0.2">
      <c r="R26095" s="234"/>
    </row>
    <row r="26096" spans="18:18" x14ac:dyDescent="0.2">
      <c r="R26096" s="236"/>
    </row>
    <row r="26097" spans="18:18" x14ac:dyDescent="0.2">
      <c r="R26097" s="236"/>
    </row>
    <row r="26098" spans="18:18" x14ac:dyDescent="0.2">
      <c r="R26098" s="234"/>
    </row>
    <row r="26099" spans="18:18" x14ac:dyDescent="0.2">
      <c r="R26099" s="236"/>
    </row>
    <row r="26100" spans="18:18" x14ac:dyDescent="0.2">
      <c r="R26100" s="236"/>
    </row>
    <row r="26101" spans="18:18" x14ac:dyDescent="0.2">
      <c r="R26101" s="237"/>
    </row>
    <row r="26102" spans="18:18" x14ac:dyDescent="0.2">
      <c r="R26102" s="237"/>
    </row>
    <row r="26107" spans="18:18" x14ac:dyDescent="0.2">
      <c r="R26107" s="97"/>
    </row>
    <row r="26108" spans="18:18" x14ac:dyDescent="0.2">
      <c r="R26108" s="234"/>
    </row>
    <row r="26109" spans="18:18" x14ac:dyDescent="0.2">
      <c r="R26109" s="262"/>
    </row>
    <row r="26110" spans="18:18" x14ac:dyDescent="0.2">
      <c r="R26110" s="234"/>
    </row>
    <row r="26111" spans="18:18" x14ac:dyDescent="0.2">
      <c r="R26111" s="234"/>
    </row>
    <row r="26112" spans="18:18" x14ac:dyDescent="0.2">
      <c r="R26112" s="94"/>
    </row>
    <row r="26127" spans="18:18" x14ac:dyDescent="0.2">
      <c r="R26127" s="235"/>
    </row>
    <row r="26128" spans="18:18" x14ac:dyDescent="0.2">
      <c r="R26128" s="234"/>
    </row>
    <row r="26129" spans="18:18" x14ac:dyDescent="0.2">
      <c r="R26129" s="236"/>
    </row>
    <row r="26130" spans="18:18" x14ac:dyDescent="0.2">
      <c r="R26130" s="236"/>
    </row>
    <row r="26131" spans="18:18" x14ac:dyDescent="0.2">
      <c r="R26131" s="234"/>
    </row>
    <row r="26132" spans="18:18" x14ac:dyDescent="0.2">
      <c r="R26132" s="236"/>
    </row>
    <row r="26133" spans="18:18" x14ac:dyDescent="0.2">
      <c r="R26133" s="236"/>
    </row>
    <row r="26134" spans="18:18" x14ac:dyDescent="0.2">
      <c r="R26134" s="237"/>
    </row>
    <row r="26135" spans="18:18" x14ac:dyDescent="0.2">
      <c r="R26135" s="237"/>
    </row>
    <row r="26140" spans="18:18" x14ac:dyDescent="0.2">
      <c r="R26140" s="97"/>
    </row>
    <row r="26141" spans="18:18" x14ac:dyDescent="0.2">
      <c r="R26141" s="234"/>
    </row>
    <row r="26142" spans="18:18" x14ac:dyDescent="0.2">
      <c r="R26142" s="262"/>
    </row>
    <row r="26143" spans="18:18" x14ac:dyDescent="0.2">
      <c r="R26143" s="234"/>
    </row>
    <row r="26144" spans="18:18" x14ac:dyDescent="0.2">
      <c r="R26144" s="234"/>
    </row>
    <row r="26145" spans="18:18" x14ac:dyDescent="0.2">
      <c r="R26145" s="94"/>
    </row>
    <row r="26160" spans="18:18" x14ac:dyDescent="0.2">
      <c r="R26160" s="235"/>
    </row>
    <row r="26161" spans="18:18" x14ac:dyDescent="0.2">
      <c r="R26161" s="234"/>
    </row>
    <row r="26162" spans="18:18" x14ac:dyDescent="0.2">
      <c r="R26162" s="236"/>
    </row>
    <row r="26163" spans="18:18" x14ac:dyDescent="0.2">
      <c r="R26163" s="236"/>
    </row>
    <row r="26164" spans="18:18" x14ac:dyDescent="0.2">
      <c r="R26164" s="234"/>
    </row>
    <row r="26165" spans="18:18" x14ac:dyDescent="0.2">
      <c r="R26165" s="236"/>
    </row>
    <row r="26166" spans="18:18" x14ac:dyDescent="0.2">
      <c r="R26166" s="236"/>
    </row>
    <row r="26167" spans="18:18" x14ac:dyDescent="0.2">
      <c r="R26167" s="237"/>
    </row>
    <row r="26168" spans="18:18" x14ac:dyDescent="0.2">
      <c r="R26168" s="237"/>
    </row>
    <row r="26173" spans="18:18" x14ac:dyDescent="0.2">
      <c r="R26173" s="97"/>
    </row>
    <row r="26174" spans="18:18" x14ac:dyDescent="0.2">
      <c r="R26174" s="234"/>
    </row>
    <row r="26175" spans="18:18" x14ac:dyDescent="0.2">
      <c r="R26175" s="262"/>
    </row>
    <row r="26176" spans="18:18" x14ac:dyDescent="0.2">
      <c r="R26176" s="234"/>
    </row>
    <row r="26177" spans="18:18" x14ac:dyDescent="0.2">
      <c r="R26177" s="234"/>
    </row>
    <row r="26178" spans="18:18" x14ac:dyDescent="0.2">
      <c r="R26178" s="94"/>
    </row>
    <row r="26193" spans="18:18" x14ac:dyDescent="0.2">
      <c r="R26193" s="235"/>
    </row>
    <row r="26194" spans="18:18" x14ac:dyDescent="0.2">
      <c r="R26194" s="234"/>
    </row>
    <row r="26195" spans="18:18" x14ac:dyDescent="0.2">
      <c r="R26195" s="236"/>
    </row>
    <row r="26196" spans="18:18" x14ac:dyDescent="0.2">
      <c r="R26196" s="236"/>
    </row>
    <row r="26197" spans="18:18" x14ac:dyDescent="0.2">
      <c r="R26197" s="234"/>
    </row>
    <row r="26198" spans="18:18" x14ac:dyDescent="0.2">
      <c r="R26198" s="236"/>
    </row>
    <row r="26199" spans="18:18" x14ac:dyDescent="0.2">
      <c r="R26199" s="236"/>
    </row>
    <row r="26200" spans="18:18" x14ac:dyDescent="0.2">
      <c r="R26200" s="237"/>
    </row>
    <row r="26201" spans="18:18" x14ac:dyDescent="0.2">
      <c r="R26201" s="237"/>
    </row>
    <row r="26206" spans="18:18" x14ac:dyDescent="0.2">
      <c r="R26206" s="97"/>
    </row>
    <row r="26207" spans="18:18" x14ac:dyDescent="0.2">
      <c r="R26207" s="234"/>
    </row>
    <row r="26208" spans="18:18" x14ac:dyDescent="0.2">
      <c r="R26208" s="262"/>
    </row>
    <row r="26209" spans="18:18" x14ac:dyDescent="0.2">
      <c r="R26209" s="234"/>
    </row>
    <row r="26210" spans="18:18" x14ac:dyDescent="0.2">
      <c r="R26210" s="234"/>
    </row>
    <row r="26211" spans="18:18" x14ac:dyDescent="0.2">
      <c r="R26211" s="94"/>
    </row>
    <row r="26226" spans="18:18" x14ac:dyDescent="0.2">
      <c r="R26226" s="235"/>
    </row>
    <row r="26227" spans="18:18" x14ac:dyDescent="0.2">
      <c r="R26227" s="234"/>
    </row>
    <row r="26228" spans="18:18" x14ac:dyDescent="0.2">
      <c r="R26228" s="236"/>
    </row>
    <row r="26229" spans="18:18" x14ac:dyDescent="0.2">
      <c r="R26229" s="236"/>
    </row>
    <row r="26230" spans="18:18" x14ac:dyDescent="0.2">
      <c r="R26230" s="234"/>
    </row>
    <row r="26231" spans="18:18" x14ac:dyDescent="0.2">
      <c r="R26231" s="236"/>
    </row>
    <row r="26232" spans="18:18" x14ac:dyDescent="0.2">
      <c r="R26232" s="236"/>
    </row>
    <row r="26233" spans="18:18" x14ac:dyDescent="0.2">
      <c r="R26233" s="237"/>
    </row>
    <row r="26234" spans="18:18" x14ac:dyDescent="0.2">
      <c r="R26234" s="237"/>
    </row>
    <row r="26239" spans="18:18" x14ac:dyDescent="0.2">
      <c r="R26239" s="97"/>
    </row>
    <row r="26240" spans="18:18" x14ac:dyDescent="0.2">
      <c r="R26240" s="234"/>
    </row>
    <row r="26241" spans="18:18" x14ac:dyDescent="0.2">
      <c r="R26241" s="262"/>
    </row>
    <row r="26242" spans="18:18" x14ac:dyDescent="0.2">
      <c r="R26242" s="234"/>
    </row>
    <row r="26243" spans="18:18" x14ac:dyDescent="0.2">
      <c r="R26243" s="234"/>
    </row>
    <row r="26244" spans="18:18" x14ac:dyDescent="0.2">
      <c r="R26244" s="94"/>
    </row>
    <row r="26259" spans="18:18" x14ac:dyDescent="0.2">
      <c r="R26259" s="235"/>
    </row>
    <row r="26260" spans="18:18" x14ac:dyDescent="0.2">
      <c r="R26260" s="234"/>
    </row>
    <row r="26261" spans="18:18" x14ac:dyDescent="0.2">
      <c r="R26261" s="236"/>
    </row>
    <row r="26262" spans="18:18" x14ac:dyDescent="0.2">
      <c r="R26262" s="236"/>
    </row>
    <row r="26263" spans="18:18" x14ac:dyDescent="0.2">
      <c r="R26263" s="234"/>
    </row>
    <row r="26264" spans="18:18" x14ac:dyDescent="0.2">
      <c r="R26264" s="236"/>
    </row>
    <row r="26265" spans="18:18" x14ac:dyDescent="0.2">
      <c r="R26265" s="236"/>
    </row>
    <row r="26266" spans="18:18" x14ac:dyDescent="0.2">
      <c r="R26266" s="237"/>
    </row>
    <row r="26267" spans="18:18" x14ac:dyDescent="0.2">
      <c r="R26267" s="237"/>
    </row>
    <row r="26272" spans="18:18" x14ac:dyDescent="0.2">
      <c r="R26272" s="97"/>
    </row>
    <row r="26273" spans="18:18" x14ac:dyDescent="0.2">
      <c r="R26273" s="234"/>
    </row>
    <row r="26274" spans="18:18" x14ac:dyDescent="0.2">
      <c r="R26274" s="262"/>
    </row>
    <row r="26275" spans="18:18" x14ac:dyDescent="0.2">
      <c r="R26275" s="234"/>
    </row>
    <row r="26276" spans="18:18" x14ac:dyDescent="0.2">
      <c r="R26276" s="234"/>
    </row>
    <row r="26277" spans="18:18" x14ac:dyDescent="0.2">
      <c r="R26277" s="94"/>
    </row>
    <row r="26292" spans="18:18" x14ac:dyDescent="0.2">
      <c r="R26292" s="235"/>
    </row>
    <row r="26293" spans="18:18" x14ac:dyDescent="0.2">
      <c r="R26293" s="234"/>
    </row>
    <row r="26294" spans="18:18" x14ac:dyDescent="0.2">
      <c r="R26294" s="236"/>
    </row>
    <row r="26295" spans="18:18" x14ac:dyDescent="0.2">
      <c r="R26295" s="236"/>
    </row>
    <row r="26296" spans="18:18" x14ac:dyDescent="0.2">
      <c r="R26296" s="234"/>
    </row>
    <row r="26297" spans="18:18" x14ac:dyDescent="0.2">
      <c r="R26297" s="236"/>
    </row>
    <row r="26298" spans="18:18" x14ac:dyDescent="0.2">
      <c r="R26298" s="236"/>
    </row>
    <row r="26299" spans="18:18" x14ac:dyDescent="0.2">
      <c r="R26299" s="237"/>
    </row>
    <row r="26300" spans="18:18" x14ac:dyDescent="0.2">
      <c r="R26300" s="237"/>
    </row>
    <row r="26305" spans="18:18" x14ac:dyDescent="0.2">
      <c r="R26305" s="97"/>
    </row>
    <row r="26306" spans="18:18" x14ac:dyDescent="0.2">
      <c r="R26306" s="234"/>
    </row>
    <row r="26307" spans="18:18" x14ac:dyDescent="0.2">
      <c r="R26307" s="262"/>
    </row>
    <row r="26308" spans="18:18" x14ac:dyDescent="0.2">
      <c r="R26308" s="234"/>
    </row>
    <row r="26309" spans="18:18" x14ac:dyDescent="0.2">
      <c r="R26309" s="234"/>
    </row>
    <row r="26310" spans="18:18" x14ac:dyDescent="0.2">
      <c r="R26310" s="94"/>
    </row>
    <row r="26325" spans="18:18" x14ac:dyDescent="0.2">
      <c r="R26325" s="235"/>
    </row>
    <row r="26326" spans="18:18" x14ac:dyDescent="0.2">
      <c r="R26326" s="234"/>
    </row>
    <row r="26327" spans="18:18" x14ac:dyDescent="0.2">
      <c r="R26327" s="236"/>
    </row>
    <row r="26328" spans="18:18" x14ac:dyDescent="0.2">
      <c r="R26328" s="236"/>
    </row>
    <row r="26329" spans="18:18" x14ac:dyDescent="0.2">
      <c r="R26329" s="234"/>
    </row>
    <row r="26330" spans="18:18" x14ac:dyDescent="0.2">
      <c r="R26330" s="236"/>
    </row>
    <row r="26331" spans="18:18" x14ac:dyDescent="0.2">
      <c r="R26331" s="236"/>
    </row>
    <row r="26332" spans="18:18" x14ac:dyDescent="0.2">
      <c r="R26332" s="237"/>
    </row>
    <row r="26333" spans="18:18" x14ac:dyDescent="0.2">
      <c r="R26333" s="237"/>
    </row>
    <row r="26338" spans="18:18" x14ac:dyDescent="0.2">
      <c r="R26338" s="97"/>
    </row>
    <row r="26339" spans="18:18" x14ac:dyDescent="0.2">
      <c r="R26339" s="234"/>
    </row>
    <row r="26340" spans="18:18" x14ac:dyDescent="0.2">
      <c r="R26340" s="262"/>
    </row>
    <row r="26341" spans="18:18" x14ac:dyDescent="0.2">
      <c r="R26341" s="234"/>
    </row>
    <row r="26342" spans="18:18" x14ac:dyDescent="0.2">
      <c r="R26342" s="234"/>
    </row>
    <row r="26343" spans="18:18" x14ac:dyDescent="0.2">
      <c r="R26343" s="94"/>
    </row>
    <row r="26358" spans="18:18" x14ac:dyDescent="0.2">
      <c r="R26358" s="235"/>
    </row>
    <row r="26359" spans="18:18" x14ac:dyDescent="0.2">
      <c r="R26359" s="234"/>
    </row>
    <row r="26360" spans="18:18" x14ac:dyDescent="0.2">
      <c r="R26360" s="236"/>
    </row>
    <row r="26361" spans="18:18" x14ac:dyDescent="0.2">
      <c r="R26361" s="236"/>
    </row>
    <row r="26362" spans="18:18" x14ac:dyDescent="0.2">
      <c r="R26362" s="234"/>
    </row>
    <row r="26363" spans="18:18" x14ac:dyDescent="0.2">
      <c r="R26363" s="236"/>
    </row>
    <row r="26364" spans="18:18" x14ac:dyDescent="0.2">
      <c r="R26364" s="236"/>
    </row>
    <row r="26365" spans="18:18" x14ac:dyDescent="0.2">
      <c r="R26365" s="237"/>
    </row>
    <row r="26366" spans="18:18" x14ac:dyDescent="0.2">
      <c r="R26366" s="237"/>
    </row>
    <row r="26371" spans="18:18" x14ac:dyDescent="0.2">
      <c r="R26371" s="97"/>
    </row>
    <row r="26372" spans="18:18" x14ac:dyDescent="0.2">
      <c r="R26372" s="234"/>
    </row>
    <row r="26373" spans="18:18" x14ac:dyDescent="0.2">
      <c r="R26373" s="262"/>
    </row>
    <row r="26374" spans="18:18" x14ac:dyDescent="0.2">
      <c r="R26374" s="234"/>
    </row>
    <row r="26375" spans="18:18" x14ac:dyDescent="0.2">
      <c r="R26375" s="234"/>
    </row>
    <row r="26376" spans="18:18" x14ac:dyDescent="0.2">
      <c r="R26376" s="94"/>
    </row>
    <row r="26391" spans="18:18" x14ac:dyDescent="0.2">
      <c r="R26391" s="235"/>
    </row>
    <row r="26392" spans="18:18" x14ac:dyDescent="0.2">
      <c r="R26392" s="234"/>
    </row>
    <row r="26393" spans="18:18" x14ac:dyDescent="0.2">
      <c r="R26393" s="236"/>
    </row>
    <row r="26394" spans="18:18" x14ac:dyDescent="0.2">
      <c r="R26394" s="236"/>
    </row>
    <row r="26395" spans="18:18" x14ac:dyDescent="0.2">
      <c r="R26395" s="234"/>
    </row>
    <row r="26396" spans="18:18" x14ac:dyDescent="0.2">
      <c r="R26396" s="236"/>
    </row>
    <row r="26397" spans="18:18" x14ac:dyDescent="0.2">
      <c r="R26397" s="236"/>
    </row>
    <row r="26398" spans="18:18" x14ac:dyDescent="0.2">
      <c r="R26398" s="237"/>
    </row>
    <row r="26399" spans="18:18" x14ac:dyDescent="0.2">
      <c r="R26399" s="237"/>
    </row>
    <row r="26404" spans="18:18" x14ac:dyDescent="0.2">
      <c r="R26404" s="97"/>
    </row>
    <row r="26405" spans="18:18" x14ac:dyDescent="0.2">
      <c r="R26405" s="234"/>
    </row>
    <row r="26406" spans="18:18" x14ac:dyDescent="0.2">
      <c r="R26406" s="262"/>
    </row>
    <row r="26407" spans="18:18" x14ac:dyDescent="0.2">
      <c r="R26407" s="234"/>
    </row>
    <row r="26408" spans="18:18" x14ac:dyDescent="0.2">
      <c r="R26408" s="234"/>
    </row>
    <row r="26409" spans="18:18" x14ac:dyDescent="0.2">
      <c r="R26409" s="94"/>
    </row>
    <row r="26424" spans="18:18" x14ac:dyDescent="0.2">
      <c r="R26424" s="235"/>
    </row>
    <row r="26425" spans="18:18" x14ac:dyDescent="0.2">
      <c r="R26425" s="234"/>
    </row>
    <row r="26426" spans="18:18" x14ac:dyDescent="0.2">
      <c r="R26426" s="236"/>
    </row>
    <row r="26427" spans="18:18" x14ac:dyDescent="0.2">
      <c r="R26427" s="236"/>
    </row>
    <row r="26428" spans="18:18" x14ac:dyDescent="0.2">
      <c r="R26428" s="234"/>
    </row>
    <row r="26429" spans="18:18" x14ac:dyDescent="0.2">
      <c r="R26429" s="236"/>
    </row>
    <row r="26430" spans="18:18" x14ac:dyDescent="0.2">
      <c r="R26430" s="236"/>
    </row>
    <row r="26431" spans="18:18" x14ac:dyDescent="0.2">
      <c r="R26431" s="237"/>
    </row>
    <row r="26432" spans="18:18" x14ac:dyDescent="0.2">
      <c r="R26432" s="237"/>
    </row>
    <row r="26437" spans="18:18" x14ac:dyDescent="0.2">
      <c r="R26437" s="97"/>
    </row>
    <row r="26438" spans="18:18" x14ac:dyDescent="0.2">
      <c r="R26438" s="234"/>
    </row>
    <row r="26439" spans="18:18" x14ac:dyDescent="0.2">
      <c r="R26439" s="262"/>
    </row>
    <row r="26440" spans="18:18" x14ac:dyDescent="0.2">
      <c r="R26440" s="234"/>
    </row>
    <row r="26441" spans="18:18" x14ac:dyDescent="0.2">
      <c r="R26441" s="234"/>
    </row>
    <row r="26442" spans="18:18" x14ac:dyDescent="0.2">
      <c r="R26442" s="94"/>
    </row>
    <row r="26457" spans="18:18" x14ac:dyDescent="0.2">
      <c r="R26457" s="235"/>
    </row>
    <row r="26458" spans="18:18" x14ac:dyDescent="0.2">
      <c r="R26458" s="234"/>
    </row>
    <row r="26459" spans="18:18" x14ac:dyDescent="0.2">
      <c r="R26459" s="236"/>
    </row>
    <row r="26460" spans="18:18" x14ac:dyDescent="0.2">
      <c r="R26460" s="236"/>
    </row>
    <row r="26461" spans="18:18" x14ac:dyDescent="0.2">
      <c r="R26461" s="234"/>
    </row>
    <row r="26462" spans="18:18" x14ac:dyDescent="0.2">
      <c r="R26462" s="236"/>
    </row>
    <row r="26463" spans="18:18" x14ac:dyDescent="0.2">
      <c r="R26463" s="236"/>
    </row>
    <row r="26464" spans="18:18" x14ac:dyDescent="0.2">
      <c r="R26464" s="237"/>
    </row>
    <row r="26465" spans="18:18" x14ac:dyDescent="0.2">
      <c r="R26465" s="237"/>
    </row>
    <row r="26470" spans="18:18" x14ac:dyDescent="0.2">
      <c r="R26470" s="97"/>
    </row>
    <row r="26471" spans="18:18" x14ac:dyDescent="0.2">
      <c r="R26471" s="234"/>
    </row>
    <row r="26472" spans="18:18" x14ac:dyDescent="0.2">
      <c r="R26472" s="262"/>
    </row>
    <row r="26473" spans="18:18" x14ac:dyDescent="0.2">
      <c r="R26473" s="234"/>
    </row>
    <row r="26474" spans="18:18" x14ac:dyDescent="0.2">
      <c r="R26474" s="234"/>
    </row>
    <row r="26475" spans="18:18" x14ac:dyDescent="0.2">
      <c r="R26475" s="94"/>
    </row>
    <row r="26490" spans="18:18" x14ac:dyDescent="0.2">
      <c r="R26490" s="235"/>
    </row>
    <row r="26491" spans="18:18" x14ac:dyDescent="0.2">
      <c r="R26491" s="234"/>
    </row>
    <row r="26492" spans="18:18" x14ac:dyDescent="0.2">
      <c r="R26492" s="236"/>
    </row>
    <row r="26493" spans="18:18" x14ac:dyDescent="0.2">
      <c r="R26493" s="236"/>
    </row>
    <row r="26494" spans="18:18" x14ac:dyDescent="0.2">
      <c r="R26494" s="234"/>
    </row>
    <row r="26495" spans="18:18" x14ac:dyDescent="0.2">
      <c r="R26495" s="236"/>
    </row>
    <row r="26496" spans="18:18" x14ac:dyDescent="0.2">
      <c r="R26496" s="236"/>
    </row>
    <row r="26497" spans="18:18" x14ac:dyDescent="0.2">
      <c r="R26497" s="237"/>
    </row>
    <row r="26498" spans="18:18" x14ac:dyDescent="0.2">
      <c r="R26498" s="237"/>
    </row>
    <row r="26503" spans="18:18" x14ac:dyDescent="0.2">
      <c r="R26503" s="97"/>
    </row>
    <row r="26504" spans="18:18" x14ac:dyDescent="0.2">
      <c r="R26504" s="234"/>
    </row>
    <row r="26505" spans="18:18" x14ac:dyDescent="0.2">
      <c r="R26505" s="262"/>
    </row>
    <row r="26506" spans="18:18" x14ac:dyDescent="0.2">
      <c r="R26506" s="234"/>
    </row>
    <row r="26507" spans="18:18" x14ac:dyDescent="0.2">
      <c r="R26507" s="234"/>
    </row>
    <row r="26508" spans="18:18" x14ac:dyDescent="0.2">
      <c r="R26508" s="94"/>
    </row>
    <row r="26523" spans="18:18" x14ac:dyDescent="0.2">
      <c r="R26523" s="235"/>
    </row>
    <row r="26524" spans="18:18" x14ac:dyDescent="0.2">
      <c r="R26524" s="234"/>
    </row>
    <row r="26525" spans="18:18" x14ac:dyDescent="0.2">
      <c r="R26525" s="236"/>
    </row>
    <row r="26526" spans="18:18" x14ac:dyDescent="0.2">
      <c r="R26526" s="236"/>
    </row>
    <row r="26527" spans="18:18" x14ac:dyDescent="0.2">
      <c r="R26527" s="234"/>
    </row>
    <row r="26528" spans="18:18" x14ac:dyDescent="0.2">
      <c r="R26528" s="236"/>
    </row>
    <row r="26529" spans="18:18" x14ac:dyDescent="0.2">
      <c r="R26529" s="236"/>
    </row>
    <row r="26530" spans="18:18" x14ac:dyDescent="0.2">
      <c r="R26530" s="237"/>
    </row>
    <row r="26531" spans="18:18" x14ac:dyDescent="0.2">
      <c r="R26531" s="237"/>
    </row>
    <row r="26536" spans="18:18" x14ac:dyDescent="0.2">
      <c r="R26536" s="97"/>
    </row>
    <row r="26537" spans="18:18" x14ac:dyDescent="0.2">
      <c r="R26537" s="234"/>
    </row>
    <row r="26538" spans="18:18" x14ac:dyDescent="0.2">
      <c r="R26538" s="262"/>
    </row>
    <row r="26539" spans="18:18" x14ac:dyDescent="0.2">
      <c r="R26539" s="234"/>
    </row>
    <row r="26540" spans="18:18" x14ac:dyDescent="0.2">
      <c r="R26540" s="234"/>
    </row>
    <row r="26541" spans="18:18" x14ac:dyDescent="0.2">
      <c r="R26541" s="94"/>
    </row>
    <row r="26556" spans="18:18" x14ac:dyDescent="0.2">
      <c r="R26556" s="235"/>
    </row>
    <row r="26557" spans="18:18" x14ac:dyDescent="0.2">
      <c r="R26557" s="234"/>
    </row>
    <row r="26558" spans="18:18" x14ac:dyDescent="0.2">
      <c r="R26558" s="236"/>
    </row>
    <row r="26559" spans="18:18" x14ac:dyDescent="0.2">
      <c r="R26559" s="236"/>
    </row>
    <row r="26560" spans="18:18" x14ac:dyDescent="0.2">
      <c r="R26560" s="234"/>
    </row>
    <row r="26561" spans="18:18" x14ac:dyDescent="0.2">
      <c r="R26561" s="236"/>
    </row>
    <row r="26562" spans="18:18" x14ac:dyDescent="0.2">
      <c r="R26562" s="236"/>
    </row>
    <row r="26563" spans="18:18" x14ac:dyDescent="0.2">
      <c r="R26563" s="237"/>
    </row>
    <row r="26564" spans="18:18" x14ac:dyDescent="0.2">
      <c r="R26564" s="237"/>
    </row>
    <row r="26569" spans="18:18" x14ac:dyDescent="0.2">
      <c r="R26569" s="97"/>
    </row>
    <row r="26570" spans="18:18" x14ac:dyDescent="0.2">
      <c r="R26570" s="234"/>
    </row>
    <row r="26571" spans="18:18" x14ac:dyDescent="0.2">
      <c r="R26571" s="262"/>
    </row>
    <row r="26572" spans="18:18" x14ac:dyDescent="0.2">
      <c r="R26572" s="234"/>
    </row>
    <row r="26573" spans="18:18" x14ac:dyDescent="0.2">
      <c r="R26573" s="234"/>
    </row>
    <row r="26574" spans="18:18" x14ac:dyDescent="0.2">
      <c r="R26574" s="94"/>
    </row>
    <row r="26589" spans="18:18" x14ac:dyDescent="0.2">
      <c r="R26589" s="235"/>
    </row>
    <row r="26590" spans="18:18" x14ac:dyDescent="0.2">
      <c r="R26590" s="234"/>
    </row>
    <row r="26591" spans="18:18" x14ac:dyDescent="0.2">
      <c r="R26591" s="236"/>
    </row>
    <row r="26592" spans="18:18" x14ac:dyDescent="0.2">
      <c r="R26592" s="236"/>
    </row>
    <row r="26593" spans="18:18" x14ac:dyDescent="0.2">
      <c r="R26593" s="234"/>
    </row>
    <row r="26594" spans="18:18" x14ac:dyDescent="0.2">
      <c r="R26594" s="236"/>
    </row>
    <row r="26595" spans="18:18" x14ac:dyDescent="0.2">
      <c r="R26595" s="236"/>
    </row>
    <row r="26596" spans="18:18" x14ac:dyDescent="0.2">
      <c r="R26596" s="237"/>
    </row>
    <row r="26597" spans="18:18" x14ac:dyDescent="0.2">
      <c r="R26597" s="237"/>
    </row>
    <row r="26602" spans="18:18" x14ac:dyDescent="0.2">
      <c r="R26602" s="97"/>
    </row>
    <row r="26603" spans="18:18" x14ac:dyDescent="0.2">
      <c r="R26603" s="234"/>
    </row>
    <row r="26604" spans="18:18" x14ac:dyDescent="0.2">
      <c r="R26604" s="262"/>
    </row>
    <row r="26605" spans="18:18" x14ac:dyDescent="0.2">
      <c r="R26605" s="234"/>
    </row>
    <row r="26606" spans="18:18" x14ac:dyDescent="0.2">
      <c r="R26606" s="234"/>
    </row>
    <row r="26607" spans="18:18" x14ac:dyDescent="0.2">
      <c r="R26607" s="94"/>
    </row>
    <row r="26622" spans="18:18" x14ac:dyDescent="0.2">
      <c r="R26622" s="235"/>
    </row>
    <row r="26623" spans="18:18" x14ac:dyDescent="0.2">
      <c r="R26623" s="234"/>
    </row>
    <row r="26624" spans="18:18" x14ac:dyDescent="0.2">
      <c r="R26624" s="236"/>
    </row>
    <row r="26625" spans="18:18" x14ac:dyDescent="0.2">
      <c r="R26625" s="236"/>
    </row>
    <row r="26626" spans="18:18" x14ac:dyDescent="0.2">
      <c r="R26626" s="234"/>
    </row>
    <row r="26627" spans="18:18" x14ac:dyDescent="0.2">
      <c r="R26627" s="236"/>
    </row>
    <row r="26628" spans="18:18" x14ac:dyDescent="0.2">
      <c r="R26628" s="236"/>
    </row>
    <row r="26629" spans="18:18" x14ac:dyDescent="0.2">
      <c r="R26629" s="237"/>
    </row>
    <row r="26630" spans="18:18" x14ac:dyDescent="0.2">
      <c r="R26630" s="237"/>
    </row>
    <row r="26635" spans="18:18" x14ac:dyDescent="0.2">
      <c r="R26635" s="97"/>
    </row>
    <row r="26636" spans="18:18" x14ac:dyDescent="0.2">
      <c r="R26636" s="234"/>
    </row>
    <row r="26637" spans="18:18" x14ac:dyDescent="0.2">
      <c r="R26637" s="262"/>
    </row>
    <row r="26638" spans="18:18" x14ac:dyDescent="0.2">
      <c r="R26638" s="234"/>
    </row>
    <row r="26639" spans="18:18" x14ac:dyDescent="0.2">
      <c r="R26639" s="234"/>
    </row>
    <row r="26640" spans="18:18" x14ac:dyDescent="0.2">
      <c r="R26640" s="94"/>
    </row>
    <row r="26655" spans="18:18" x14ac:dyDescent="0.2">
      <c r="R26655" s="235"/>
    </row>
    <row r="26656" spans="18:18" x14ac:dyDescent="0.2">
      <c r="R26656" s="234"/>
    </row>
    <row r="26657" spans="18:18" x14ac:dyDescent="0.2">
      <c r="R26657" s="236"/>
    </row>
    <row r="26658" spans="18:18" x14ac:dyDescent="0.2">
      <c r="R26658" s="236"/>
    </row>
    <row r="26659" spans="18:18" x14ac:dyDescent="0.2">
      <c r="R26659" s="234"/>
    </row>
    <row r="26660" spans="18:18" x14ac:dyDescent="0.2">
      <c r="R26660" s="236"/>
    </row>
    <row r="26661" spans="18:18" x14ac:dyDescent="0.2">
      <c r="R26661" s="236"/>
    </row>
    <row r="26662" spans="18:18" x14ac:dyDescent="0.2">
      <c r="R26662" s="237"/>
    </row>
    <row r="26663" spans="18:18" x14ac:dyDescent="0.2">
      <c r="R26663" s="237"/>
    </row>
    <row r="26668" spans="18:18" x14ac:dyDescent="0.2">
      <c r="R26668" s="97"/>
    </row>
    <row r="26669" spans="18:18" x14ac:dyDescent="0.2">
      <c r="R26669" s="234"/>
    </row>
    <row r="26670" spans="18:18" x14ac:dyDescent="0.2">
      <c r="R26670" s="262"/>
    </row>
    <row r="26671" spans="18:18" x14ac:dyDescent="0.2">
      <c r="R26671" s="234"/>
    </row>
    <row r="26672" spans="18:18" x14ac:dyDescent="0.2">
      <c r="R26672" s="234"/>
    </row>
    <row r="26673" spans="18:18" x14ac:dyDescent="0.2">
      <c r="R26673" s="94"/>
    </row>
    <row r="26688" spans="18:18" x14ac:dyDescent="0.2">
      <c r="R26688" s="235"/>
    </row>
    <row r="26689" spans="18:18" x14ac:dyDescent="0.2">
      <c r="R26689" s="234"/>
    </row>
    <row r="26690" spans="18:18" x14ac:dyDescent="0.2">
      <c r="R26690" s="236"/>
    </row>
    <row r="26691" spans="18:18" x14ac:dyDescent="0.2">
      <c r="R26691" s="236"/>
    </row>
    <row r="26692" spans="18:18" x14ac:dyDescent="0.2">
      <c r="R26692" s="234"/>
    </row>
    <row r="26693" spans="18:18" x14ac:dyDescent="0.2">
      <c r="R26693" s="236"/>
    </row>
    <row r="26694" spans="18:18" x14ac:dyDescent="0.2">
      <c r="R26694" s="236"/>
    </row>
    <row r="26695" spans="18:18" x14ac:dyDescent="0.2">
      <c r="R26695" s="237"/>
    </row>
    <row r="26696" spans="18:18" x14ac:dyDescent="0.2">
      <c r="R26696" s="237"/>
    </row>
    <row r="26701" spans="18:18" x14ac:dyDescent="0.2">
      <c r="R26701" s="97"/>
    </row>
    <row r="26702" spans="18:18" x14ac:dyDescent="0.2">
      <c r="R26702" s="234"/>
    </row>
    <row r="26703" spans="18:18" x14ac:dyDescent="0.2">
      <c r="R26703" s="262"/>
    </row>
    <row r="26704" spans="18:18" x14ac:dyDescent="0.2">
      <c r="R26704" s="234"/>
    </row>
    <row r="26705" spans="18:18" x14ac:dyDescent="0.2">
      <c r="R26705" s="234"/>
    </row>
    <row r="26706" spans="18:18" x14ac:dyDescent="0.2">
      <c r="R26706" s="94"/>
    </row>
    <row r="26721" spans="18:18" x14ac:dyDescent="0.2">
      <c r="R26721" s="235"/>
    </row>
    <row r="26722" spans="18:18" x14ac:dyDescent="0.2">
      <c r="R26722" s="234"/>
    </row>
    <row r="26723" spans="18:18" x14ac:dyDescent="0.2">
      <c r="R26723" s="236"/>
    </row>
    <row r="26724" spans="18:18" x14ac:dyDescent="0.2">
      <c r="R26724" s="236"/>
    </row>
    <row r="26725" spans="18:18" x14ac:dyDescent="0.2">
      <c r="R26725" s="234"/>
    </row>
    <row r="26726" spans="18:18" x14ac:dyDescent="0.2">
      <c r="R26726" s="236"/>
    </row>
    <row r="26727" spans="18:18" x14ac:dyDescent="0.2">
      <c r="R26727" s="236"/>
    </row>
    <row r="26728" spans="18:18" x14ac:dyDescent="0.2">
      <c r="R26728" s="237"/>
    </row>
    <row r="26729" spans="18:18" x14ac:dyDescent="0.2">
      <c r="R26729" s="237"/>
    </row>
    <row r="26734" spans="18:18" x14ac:dyDescent="0.2">
      <c r="R26734" s="97"/>
    </row>
    <row r="26735" spans="18:18" x14ac:dyDescent="0.2">
      <c r="R26735" s="234"/>
    </row>
    <row r="26736" spans="18:18" x14ac:dyDescent="0.2">
      <c r="R26736" s="262"/>
    </row>
    <row r="26737" spans="18:18" x14ac:dyDescent="0.2">
      <c r="R26737" s="234"/>
    </row>
    <row r="26738" spans="18:18" x14ac:dyDescent="0.2">
      <c r="R26738" s="234"/>
    </row>
    <row r="26739" spans="18:18" x14ac:dyDescent="0.2">
      <c r="R26739" s="94"/>
    </row>
    <row r="26754" spans="18:18" x14ac:dyDescent="0.2">
      <c r="R26754" s="235"/>
    </row>
    <row r="26755" spans="18:18" x14ac:dyDescent="0.2">
      <c r="R26755" s="234"/>
    </row>
    <row r="26756" spans="18:18" x14ac:dyDescent="0.2">
      <c r="R26756" s="236"/>
    </row>
    <row r="26757" spans="18:18" x14ac:dyDescent="0.2">
      <c r="R26757" s="236"/>
    </row>
    <row r="26758" spans="18:18" x14ac:dyDescent="0.2">
      <c r="R26758" s="234"/>
    </row>
    <row r="26759" spans="18:18" x14ac:dyDescent="0.2">
      <c r="R26759" s="236"/>
    </row>
    <row r="26760" spans="18:18" x14ac:dyDescent="0.2">
      <c r="R26760" s="236"/>
    </row>
    <row r="26761" spans="18:18" x14ac:dyDescent="0.2">
      <c r="R26761" s="237"/>
    </row>
    <row r="26762" spans="18:18" x14ac:dyDescent="0.2">
      <c r="R26762" s="237"/>
    </row>
    <row r="26767" spans="18:18" x14ac:dyDescent="0.2">
      <c r="R26767" s="97"/>
    </row>
    <row r="26768" spans="18:18" x14ac:dyDescent="0.2">
      <c r="R26768" s="234"/>
    </row>
    <row r="26769" spans="18:18" x14ac:dyDescent="0.2">
      <c r="R26769" s="262"/>
    </row>
    <row r="26770" spans="18:18" x14ac:dyDescent="0.2">
      <c r="R26770" s="234"/>
    </row>
    <row r="26771" spans="18:18" x14ac:dyDescent="0.2">
      <c r="R26771" s="234"/>
    </row>
    <row r="26772" spans="18:18" x14ac:dyDescent="0.2">
      <c r="R26772" s="94"/>
    </row>
    <row r="26787" spans="18:18" x14ac:dyDescent="0.2">
      <c r="R26787" s="235"/>
    </row>
    <row r="26788" spans="18:18" x14ac:dyDescent="0.2">
      <c r="R26788" s="234"/>
    </row>
    <row r="26789" spans="18:18" x14ac:dyDescent="0.2">
      <c r="R26789" s="236"/>
    </row>
    <row r="26790" spans="18:18" x14ac:dyDescent="0.2">
      <c r="R26790" s="236"/>
    </row>
    <row r="26791" spans="18:18" x14ac:dyDescent="0.2">
      <c r="R26791" s="234"/>
    </row>
    <row r="26792" spans="18:18" x14ac:dyDescent="0.2">
      <c r="R26792" s="236"/>
    </row>
    <row r="26793" spans="18:18" x14ac:dyDescent="0.2">
      <c r="R26793" s="236"/>
    </row>
    <row r="26794" spans="18:18" x14ac:dyDescent="0.2">
      <c r="R26794" s="237"/>
    </row>
    <row r="26795" spans="18:18" x14ac:dyDescent="0.2">
      <c r="R26795" s="237"/>
    </row>
    <row r="26800" spans="18:18" x14ac:dyDescent="0.2">
      <c r="R26800" s="97"/>
    </row>
    <row r="26801" spans="18:18" x14ac:dyDescent="0.2">
      <c r="R26801" s="234"/>
    </row>
    <row r="26802" spans="18:18" x14ac:dyDescent="0.2">
      <c r="R26802" s="262"/>
    </row>
    <row r="26803" spans="18:18" x14ac:dyDescent="0.2">
      <c r="R26803" s="234"/>
    </row>
    <row r="26804" spans="18:18" x14ac:dyDescent="0.2">
      <c r="R26804" s="234"/>
    </row>
    <row r="26805" spans="18:18" x14ac:dyDescent="0.2">
      <c r="R26805" s="94"/>
    </row>
    <row r="26820" spans="18:18" x14ac:dyDescent="0.2">
      <c r="R26820" s="235"/>
    </row>
    <row r="26821" spans="18:18" x14ac:dyDescent="0.2">
      <c r="R26821" s="234"/>
    </row>
    <row r="26822" spans="18:18" x14ac:dyDescent="0.2">
      <c r="R26822" s="236"/>
    </row>
    <row r="26823" spans="18:18" x14ac:dyDescent="0.2">
      <c r="R26823" s="236"/>
    </row>
    <row r="26824" spans="18:18" x14ac:dyDescent="0.2">
      <c r="R26824" s="234"/>
    </row>
    <row r="26825" spans="18:18" x14ac:dyDescent="0.2">
      <c r="R26825" s="236"/>
    </row>
    <row r="26826" spans="18:18" x14ac:dyDescent="0.2">
      <c r="R26826" s="236"/>
    </row>
    <row r="26827" spans="18:18" x14ac:dyDescent="0.2">
      <c r="R26827" s="237"/>
    </row>
    <row r="26828" spans="18:18" x14ac:dyDescent="0.2">
      <c r="R26828" s="237"/>
    </row>
    <row r="26833" spans="18:18" x14ac:dyDescent="0.2">
      <c r="R26833" s="97"/>
    </row>
    <row r="26834" spans="18:18" x14ac:dyDescent="0.2">
      <c r="R26834" s="234"/>
    </row>
    <row r="26835" spans="18:18" x14ac:dyDescent="0.2">
      <c r="R26835" s="262"/>
    </row>
    <row r="26836" spans="18:18" x14ac:dyDescent="0.2">
      <c r="R26836" s="234"/>
    </row>
    <row r="26837" spans="18:18" x14ac:dyDescent="0.2">
      <c r="R26837" s="234"/>
    </row>
    <row r="26838" spans="18:18" x14ac:dyDescent="0.2">
      <c r="R26838" s="94"/>
    </row>
    <row r="26853" spans="18:18" x14ac:dyDescent="0.2">
      <c r="R26853" s="235"/>
    </row>
    <row r="26854" spans="18:18" x14ac:dyDescent="0.2">
      <c r="R26854" s="234"/>
    </row>
    <row r="26855" spans="18:18" x14ac:dyDescent="0.2">
      <c r="R26855" s="236"/>
    </row>
    <row r="26856" spans="18:18" x14ac:dyDescent="0.2">
      <c r="R26856" s="236"/>
    </row>
    <row r="26857" spans="18:18" x14ac:dyDescent="0.2">
      <c r="R26857" s="234"/>
    </row>
    <row r="26858" spans="18:18" x14ac:dyDescent="0.2">
      <c r="R26858" s="236"/>
    </row>
    <row r="26859" spans="18:18" x14ac:dyDescent="0.2">
      <c r="R26859" s="236"/>
    </row>
    <row r="26860" spans="18:18" x14ac:dyDescent="0.2">
      <c r="R26860" s="237"/>
    </row>
    <row r="26861" spans="18:18" x14ac:dyDescent="0.2">
      <c r="R26861" s="237"/>
    </row>
    <row r="26866" spans="18:18" x14ac:dyDescent="0.2">
      <c r="R26866" s="97"/>
    </row>
    <row r="26867" spans="18:18" x14ac:dyDescent="0.2">
      <c r="R26867" s="234"/>
    </row>
    <row r="26868" spans="18:18" x14ac:dyDescent="0.2">
      <c r="R26868" s="262"/>
    </row>
    <row r="26869" spans="18:18" x14ac:dyDescent="0.2">
      <c r="R26869" s="234"/>
    </row>
    <row r="26870" spans="18:18" x14ac:dyDescent="0.2">
      <c r="R26870" s="234"/>
    </row>
    <row r="26871" spans="18:18" x14ac:dyDescent="0.2">
      <c r="R26871" s="94"/>
    </row>
    <row r="26886" spans="18:18" x14ac:dyDescent="0.2">
      <c r="R26886" s="235"/>
    </row>
    <row r="26887" spans="18:18" x14ac:dyDescent="0.2">
      <c r="R26887" s="234"/>
    </row>
    <row r="26888" spans="18:18" x14ac:dyDescent="0.2">
      <c r="R26888" s="236"/>
    </row>
    <row r="26889" spans="18:18" x14ac:dyDescent="0.2">
      <c r="R26889" s="236"/>
    </row>
    <row r="26890" spans="18:18" x14ac:dyDescent="0.2">
      <c r="R26890" s="234"/>
    </row>
    <row r="26891" spans="18:18" x14ac:dyDescent="0.2">
      <c r="R26891" s="236"/>
    </row>
    <row r="26892" spans="18:18" x14ac:dyDescent="0.2">
      <c r="R26892" s="236"/>
    </row>
    <row r="26893" spans="18:18" x14ac:dyDescent="0.2">
      <c r="R26893" s="237"/>
    </row>
    <row r="26894" spans="18:18" x14ac:dyDescent="0.2">
      <c r="R26894" s="237"/>
    </row>
    <row r="26899" spans="18:18" x14ac:dyDescent="0.2">
      <c r="R26899" s="97"/>
    </row>
    <row r="26900" spans="18:18" x14ac:dyDescent="0.2">
      <c r="R26900" s="234"/>
    </row>
    <row r="26901" spans="18:18" x14ac:dyDescent="0.2">
      <c r="R26901" s="262"/>
    </row>
    <row r="26902" spans="18:18" x14ac:dyDescent="0.2">
      <c r="R26902" s="234"/>
    </row>
    <row r="26903" spans="18:18" x14ac:dyDescent="0.2">
      <c r="R26903" s="234"/>
    </row>
    <row r="26904" spans="18:18" x14ac:dyDescent="0.2">
      <c r="R26904" s="94"/>
    </row>
    <row r="26919" spans="18:18" x14ac:dyDescent="0.2">
      <c r="R26919" s="235"/>
    </row>
    <row r="26920" spans="18:18" x14ac:dyDescent="0.2">
      <c r="R26920" s="234"/>
    </row>
    <row r="26921" spans="18:18" x14ac:dyDescent="0.2">
      <c r="R26921" s="236"/>
    </row>
    <row r="26922" spans="18:18" x14ac:dyDescent="0.2">
      <c r="R26922" s="236"/>
    </row>
    <row r="26923" spans="18:18" x14ac:dyDescent="0.2">
      <c r="R26923" s="234"/>
    </row>
    <row r="26924" spans="18:18" x14ac:dyDescent="0.2">
      <c r="R26924" s="236"/>
    </row>
    <row r="26925" spans="18:18" x14ac:dyDescent="0.2">
      <c r="R26925" s="236"/>
    </row>
    <row r="26926" spans="18:18" x14ac:dyDescent="0.2">
      <c r="R26926" s="237"/>
    </row>
    <row r="26927" spans="18:18" x14ac:dyDescent="0.2">
      <c r="R26927" s="237"/>
    </row>
    <row r="26932" spans="18:18" x14ac:dyDescent="0.2">
      <c r="R26932" s="97"/>
    </row>
    <row r="26933" spans="18:18" x14ac:dyDescent="0.2">
      <c r="R26933" s="234"/>
    </row>
    <row r="26934" spans="18:18" x14ac:dyDescent="0.2">
      <c r="R26934" s="262"/>
    </row>
    <row r="26935" spans="18:18" x14ac:dyDescent="0.2">
      <c r="R26935" s="234"/>
    </row>
    <row r="26936" spans="18:18" x14ac:dyDescent="0.2">
      <c r="R26936" s="234"/>
    </row>
    <row r="26937" spans="18:18" x14ac:dyDescent="0.2">
      <c r="R26937" s="94"/>
    </row>
    <row r="26952" spans="18:18" x14ac:dyDescent="0.2">
      <c r="R26952" s="235"/>
    </row>
    <row r="26953" spans="18:18" x14ac:dyDescent="0.2">
      <c r="R26953" s="234"/>
    </row>
    <row r="26954" spans="18:18" x14ac:dyDescent="0.2">
      <c r="R26954" s="236"/>
    </row>
    <row r="26955" spans="18:18" x14ac:dyDescent="0.2">
      <c r="R26955" s="236"/>
    </row>
    <row r="26956" spans="18:18" x14ac:dyDescent="0.2">
      <c r="R26956" s="234"/>
    </row>
    <row r="26957" spans="18:18" x14ac:dyDescent="0.2">
      <c r="R26957" s="236"/>
    </row>
    <row r="26958" spans="18:18" x14ac:dyDescent="0.2">
      <c r="R26958" s="236"/>
    </row>
    <row r="26959" spans="18:18" x14ac:dyDescent="0.2">
      <c r="R26959" s="237"/>
    </row>
    <row r="26960" spans="18:18" x14ac:dyDescent="0.2">
      <c r="R26960" s="237"/>
    </row>
    <row r="26965" spans="18:18" x14ac:dyDescent="0.2">
      <c r="R26965" s="97"/>
    </row>
    <row r="26966" spans="18:18" x14ac:dyDescent="0.2">
      <c r="R26966" s="234"/>
    </row>
    <row r="26967" spans="18:18" x14ac:dyDescent="0.2">
      <c r="R26967" s="262"/>
    </row>
    <row r="26968" spans="18:18" x14ac:dyDescent="0.2">
      <c r="R26968" s="234"/>
    </row>
    <row r="26969" spans="18:18" x14ac:dyDescent="0.2">
      <c r="R26969" s="234"/>
    </row>
    <row r="26970" spans="18:18" x14ac:dyDescent="0.2">
      <c r="R26970" s="94"/>
    </row>
    <row r="26985" spans="18:18" x14ac:dyDescent="0.2">
      <c r="R26985" s="235"/>
    </row>
    <row r="26986" spans="18:18" x14ac:dyDescent="0.2">
      <c r="R26986" s="234"/>
    </row>
    <row r="26987" spans="18:18" x14ac:dyDescent="0.2">
      <c r="R26987" s="236"/>
    </row>
    <row r="26988" spans="18:18" x14ac:dyDescent="0.2">
      <c r="R26988" s="236"/>
    </row>
    <row r="26989" spans="18:18" x14ac:dyDescent="0.2">
      <c r="R26989" s="234"/>
    </row>
    <row r="26990" spans="18:18" x14ac:dyDescent="0.2">
      <c r="R26990" s="236"/>
    </row>
    <row r="26991" spans="18:18" x14ac:dyDescent="0.2">
      <c r="R26991" s="236"/>
    </row>
    <row r="26992" spans="18:18" x14ac:dyDescent="0.2">
      <c r="R26992" s="237"/>
    </row>
    <row r="26993" spans="18:18" x14ac:dyDescent="0.2">
      <c r="R26993" s="237"/>
    </row>
    <row r="26998" spans="18:18" x14ac:dyDescent="0.2">
      <c r="R26998" s="97"/>
    </row>
    <row r="26999" spans="18:18" x14ac:dyDescent="0.2">
      <c r="R26999" s="234"/>
    </row>
    <row r="27000" spans="18:18" x14ac:dyDescent="0.2">
      <c r="R27000" s="262"/>
    </row>
    <row r="27001" spans="18:18" x14ac:dyDescent="0.2">
      <c r="R27001" s="234"/>
    </row>
    <row r="27002" spans="18:18" x14ac:dyDescent="0.2">
      <c r="R27002" s="234"/>
    </row>
    <row r="27003" spans="18:18" x14ac:dyDescent="0.2">
      <c r="R27003" s="94"/>
    </row>
    <row r="27018" spans="18:18" x14ac:dyDescent="0.2">
      <c r="R27018" s="235"/>
    </row>
    <row r="27019" spans="18:18" x14ac:dyDescent="0.2">
      <c r="R27019" s="234"/>
    </row>
    <row r="27020" spans="18:18" x14ac:dyDescent="0.2">
      <c r="R27020" s="236"/>
    </row>
    <row r="27021" spans="18:18" x14ac:dyDescent="0.2">
      <c r="R27021" s="236"/>
    </row>
    <row r="27022" spans="18:18" x14ac:dyDescent="0.2">
      <c r="R27022" s="234"/>
    </row>
    <row r="27023" spans="18:18" x14ac:dyDescent="0.2">
      <c r="R27023" s="236"/>
    </row>
    <row r="27024" spans="18:18" x14ac:dyDescent="0.2">
      <c r="R27024" s="236"/>
    </row>
    <row r="27025" spans="18:18" x14ac:dyDescent="0.2">
      <c r="R27025" s="237"/>
    </row>
    <row r="27026" spans="18:18" x14ac:dyDescent="0.2">
      <c r="R27026" s="237"/>
    </row>
    <row r="27031" spans="18:18" x14ac:dyDescent="0.2">
      <c r="R27031" s="97"/>
    </row>
    <row r="27032" spans="18:18" x14ac:dyDescent="0.2">
      <c r="R27032" s="234"/>
    </row>
    <row r="27033" spans="18:18" x14ac:dyDescent="0.2">
      <c r="R27033" s="262"/>
    </row>
    <row r="27034" spans="18:18" x14ac:dyDescent="0.2">
      <c r="R27034" s="234"/>
    </row>
    <row r="27035" spans="18:18" x14ac:dyDescent="0.2">
      <c r="R27035" s="234"/>
    </row>
    <row r="27036" spans="18:18" x14ac:dyDescent="0.2">
      <c r="R27036" s="94"/>
    </row>
    <row r="27051" spans="18:18" x14ac:dyDescent="0.2">
      <c r="R27051" s="235"/>
    </row>
    <row r="27052" spans="18:18" x14ac:dyDescent="0.2">
      <c r="R27052" s="234"/>
    </row>
    <row r="27053" spans="18:18" x14ac:dyDescent="0.2">
      <c r="R27053" s="236"/>
    </row>
    <row r="27054" spans="18:18" x14ac:dyDescent="0.2">
      <c r="R27054" s="236"/>
    </row>
    <row r="27055" spans="18:18" x14ac:dyDescent="0.2">
      <c r="R27055" s="234"/>
    </row>
    <row r="27056" spans="18:18" x14ac:dyDescent="0.2">
      <c r="R27056" s="236"/>
    </row>
    <row r="27057" spans="18:18" x14ac:dyDescent="0.2">
      <c r="R27057" s="236"/>
    </row>
    <row r="27058" spans="18:18" x14ac:dyDescent="0.2">
      <c r="R27058" s="237"/>
    </row>
    <row r="27059" spans="18:18" x14ac:dyDescent="0.2">
      <c r="R27059" s="237"/>
    </row>
    <row r="27064" spans="18:18" x14ac:dyDescent="0.2">
      <c r="R27064" s="97"/>
    </row>
    <row r="27065" spans="18:18" x14ac:dyDescent="0.2">
      <c r="R27065" s="234"/>
    </row>
    <row r="27066" spans="18:18" x14ac:dyDescent="0.2">
      <c r="R27066" s="262"/>
    </row>
    <row r="27067" spans="18:18" x14ac:dyDescent="0.2">
      <c r="R27067" s="234"/>
    </row>
    <row r="27068" spans="18:18" x14ac:dyDescent="0.2">
      <c r="R27068" s="234"/>
    </row>
    <row r="27069" spans="18:18" x14ac:dyDescent="0.2">
      <c r="R27069" s="94"/>
    </row>
    <row r="27084" spans="18:18" x14ac:dyDescent="0.2">
      <c r="R27084" s="235"/>
    </row>
    <row r="27085" spans="18:18" x14ac:dyDescent="0.2">
      <c r="R27085" s="234"/>
    </row>
    <row r="27086" spans="18:18" x14ac:dyDescent="0.2">
      <c r="R27086" s="236"/>
    </row>
    <row r="27087" spans="18:18" x14ac:dyDescent="0.2">
      <c r="R27087" s="236"/>
    </row>
    <row r="27088" spans="18:18" x14ac:dyDescent="0.2">
      <c r="R27088" s="234"/>
    </row>
    <row r="27089" spans="18:18" x14ac:dyDescent="0.2">
      <c r="R27089" s="236"/>
    </row>
    <row r="27090" spans="18:18" x14ac:dyDescent="0.2">
      <c r="R27090" s="236"/>
    </row>
    <row r="27091" spans="18:18" x14ac:dyDescent="0.2">
      <c r="R27091" s="237"/>
    </row>
    <row r="27092" spans="18:18" x14ac:dyDescent="0.2">
      <c r="R27092" s="237"/>
    </row>
    <row r="27097" spans="18:18" x14ac:dyDescent="0.2">
      <c r="R27097" s="97"/>
    </row>
    <row r="27098" spans="18:18" x14ac:dyDescent="0.2">
      <c r="R27098" s="234"/>
    </row>
    <row r="27099" spans="18:18" x14ac:dyDescent="0.2">
      <c r="R27099" s="262"/>
    </row>
    <row r="27100" spans="18:18" x14ac:dyDescent="0.2">
      <c r="R27100" s="234"/>
    </row>
    <row r="27101" spans="18:18" x14ac:dyDescent="0.2">
      <c r="R27101" s="234"/>
    </row>
    <row r="27102" spans="18:18" x14ac:dyDescent="0.2">
      <c r="R27102" s="94"/>
    </row>
    <row r="27117" spans="18:18" x14ac:dyDescent="0.2">
      <c r="R27117" s="235"/>
    </row>
    <row r="27118" spans="18:18" x14ac:dyDescent="0.2">
      <c r="R27118" s="234"/>
    </row>
    <row r="27119" spans="18:18" x14ac:dyDescent="0.2">
      <c r="R27119" s="236"/>
    </row>
    <row r="27120" spans="18:18" x14ac:dyDescent="0.2">
      <c r="R27120" s="236"/>
    </row>
    <row r="27121" spans="18:18" x14ac:dyDescent="0.2">
      <c r="R27121" s="234"/>
    </row>
    <row r="27122" spans="18:18" x14ac:dyDescent="0.2">
      <c r="R27122" s="236"/>
    </row>
    <row r="27123" spans="18:18" x14ac:dyDescent="0.2">
      <c r="R27123" s="236"/>
    </row>
    <row r="27124" spans="18:18" x14ac:dyDescent="0.2">
      <c r="R27124" s="237"/>
    </row>
    <row r="27125" spans="18:18" x14ac:dyDescent="0.2">
      <c r="R27125" s="237"/>
    </row>
    <row r="27130" spans="18:18" x14ac:dyDescent="0.2">
      <c r="R27130" s="97"/>
    </row>
    <row r="27131" spans="18:18" x14ac:dyDescent="0.2">
      <c r="R27131" s="234"/>
    </row>
    <row r="27132" spans="18:18" x14ac:dyDescent="0.2">
      <c r="R27132" s="262"/>
    </row>
    <row r="27133" spans="18:18" x14ac:dyDescent="0.2">
      <c r="R27133" s="234"/>
    </row>
    <row r="27134" spans="18:18" x14ac:dyDescent="0.2">
      <c r="R27134" s="234"/>
    </row>
    <row r="27135" spans="18:18" x14ac:dyDescent="0.2">
      <c r="R27135" s="94"/>
    </row>
    <row r="27150" spans="18:18" x14ac:dyDescent="0.2">
      <c r="R27150" s="235"/>
    </row>
    <row r="27151" spans="18:18" x14ac:dyDescent="0.2">
      <c r="R27151" s="234"/>
    </row>
    <row r="27152" spans="18:18" x14ac:dyDescent="0.2">
      <c r="R27152" s="236"/>
    </row>
    <row r="27153" spans="18:18" x14ac:dyDescent="0.2">
      <c r="R27153" s="236"/>
    </row>
    <row r="27154" spans="18:18" x14ac:dyDescent="0.2">
      <c r="R27154" s="234"/>
    </row>
    <row r="27155" spans="18:18" x14ac:dyDescent="0.2">
      <c r="R27155" s="236"/>
    </row>
    <row r="27156" spans="18:18" x14ac:dyDescent="0.2">
      <c r="R27156" s="236"/>
    </row>
    <row r="27157" spans="18:18" x14ac:dyDescent="0.2">
      <c r="R27157" s="237"/>
    </row>
    <row r="27158" spans="18:18" x14ac:dyDescent="0.2">
      <c r="R27158" s="237"/>
    </row>
    <row r="27163" spans="18:18" x14ac:dyDescent="0.2">
      <c r="R27163" s="97"/>
    </row>
    <row r="27164" spans="18:18" x14ac:dyDescent="0.2">
      <c r="R27164" s="234"/>
    </row>
    <row r="27165" spans="18:18" x14ac:dyDescent="0.2">
      <c r="R27165" s="262"/>
    </row>
    <row r="27166" spans="18:18" x14ac:dyDescent="0.2">
      <c r="R27166" s="234"/>
    </row>
    <row r="27167" spans="18:18" x14ac:dyDescent="0.2">
      <c r="R27167" s="234"/>
    </row>
    <row r="27168" spans="18:18" x14ac:dyDescent="0.2">
      <c r="R27168" s="94"/>
    </row>
    <row r="27183" spans="18:18" x14ac:dyDescent="0.2">
      <c r="R27183" s="235"/>
    </row>
    <row r="27184" spans="18:18" x14ac:dyDescent="0.2">
      <c r="R27184" s="234"/>
    </row>
    <row r="27185" spans="18:18" x14ac:dyDescent="0.2">
      <c r="R27185" s="236"/>
    </row>
    <row r="27186" spans="18:18" x14ac:dyDescent="0.2">
      <c r="R27186" s="236"/>
    </row>
    <row r="27187" spans="18:18" x14ac:dyDescent="0.2">
      <c r="R27187" s="234"/>
    </row>
    <row r="27188" spans="18:18" x14ac:dyDescent="0.2">
      <c r="R27188" s="236"/>
    </row>
    <row r="27189" spans="18:18" x14ac:dyDescent="0.2">
      <c r="R27189" s="236"/>
    </row>
    <row r="27190" spans="18:18" x14ac:dyDescent="0.2">
      <c r="R27190" s="237"/>
    </row>
    <row r="27191" spans="18:18" x14ac:dyDescent="0.2">
      <c r="R27191" s="237"/>
    </row>
    <row r="27196" spans="18:18" x14ac:dyDescent="0.2">
      <c r="R27196" s="97"/>
    </row>
    <row r="27197" spans="18:18" x14ac:dyDescent="0.2">
      <c r="R27197" s="234"/>
    </row>
    <row r="27198" spans="18:18" x14ac:dyDescent="0.2">
      <c r="R27198" s="262"/>
    </row>
    <row r="27199" spans="18:18" x14ac:dyDescent="0.2">
      <c r="R27199" s="234"/>
    </row>
    <row r="27200" spans="18:18" x14ac:dyDescent="0.2">
      <c r="R27200" s="234"/>
    </row>
    <row r="27201" spans="18:18" x14ac:dyDescent="0.2">
      <c r="R27201" s="94"/>
    </row>
    <row r="27216" spans="18:18" x14ac:dyDescent="0.2">
      <c r="R27216" s="235"/>
    </row>
    <row r="27217" spans="18:18" x14ac:dyDescent="0.2">
      <c r="R27217" s="234"/>
    </row>
    <row r="27218" spans="18:18" x14ac:dyDescent="0.2">
      <c r="R27218" s="236"/>
    </row>
    <row r="27219" spans="18:18" x14ac:dyDescent="0.2">
      <c r="R27219" s="236"/>
    </row>
    <row r="27220" spans="18:18" x14ac:dyDescent="0.2">
      <c r="R27220" s="234"/>
    </row>
    <row r="27221" spans="18:18" x14ac:dyDescent="0.2">
      <c r="R27221" s="236"/>
    </row>
    <row r="27222" spans="18:18" x14ac:dyDescent="0.2">
      <c r="R27222" s="236"/>
    </row>
    <row r="27223" spans="18:18" x14ac:dyDescent="0.2">
      <c r="R27223" s="237"/>
    </row>
    <row r="27224" spans="18:18" x14ac:dyDescent="0.2">
      <c r="R27224" s="237"/>
    </row>
    <row r="27229" spans="18:18" x14ac:dyDescent="0.2">
      <c r="R27229" s="97"/>
    </row>
    <row r="27230" spans="18:18" x14ac:dyDescent="0.2">
      <c r="R27230" s="234"/>
    </row>
    <row r="27231" spans="18:18" x14ac:dyDescent="0.2">
      <c r="R27231" s="262"/>
    </row>
    <row r="27232" spans="18:18" x14ac:dyDescent="0.2">
      <c r="R27232" s="234"/>
    </row>
    <row r="27233" spans="18:18" x14ac:dyDescent="0.2">
      <c r="R27233" s="234"/>
    </row>
    <row r="27234" spans="18:18" x14ac:dyDescent="0.2">
      <c r="R27234" s="94"/>
    </row>
    <row r="27249" spans="18:18" x14ac:dyDescent="0.2">
      <c r="R27249" s="235"/>
    </row>
    <row r="27250" spans="18:18" x14ac:dyDescent="0.2">
      <c r="R27250" s="234"/>
    </row>
    <row r="27251" spans="18:18" x14ac:dyDescent="0.2">
      <c r="R27251" s="236"/>
    </row>
    <row r="27252" spans="18:18" x14ac:dyDescent="0.2">
      <c r="R27252" s="236"/>
    </row>
    <row r="27253" spans="18:18" x14ac:dyDescent="0.2">
      <c r="R27253" s="234"/>
    </row>
    <row r="27254" spans="18:18" x14ac:dyDescent="0.2">
      <c r="R27254" s="236"/>
    </row>
    <row r="27255" spans="18:18" x14ac:dyDescent="0.2">
      <c r="R27255" s="236"/>
    </row>
    <row r="27256" spans="18:18" x14ac:dyDescent="0.2">
      <c r="R27256" s="237"/>
    </row>
    <row r="27257" spans="18:18" x14ac:dyDescent="0.2">
      <c r="R27257" s="237"/>
    </row>
    <row r="27262" spans="18:18" x14ac:dyDescent="0.2">
      <c r="R27262" s="97"/>
    </row>
    <row r="27263" spans="18:18" x14ac:dyDescent="0.2">
      <c r="R27263" s="234"/>
    </row>
    <row r="27264" spans="18:18" x14ac:dyDescent="0.2">
      <c r="R27264" s="262"/>
    </row>
    <row r="27265" spans="18:18" x14ac:dyDescent="0.2">
      <c r="R27265" s="234"/>
    </row>
    <row r="27266" spans="18:18" x14ac:dyDescent="0.2">
      <c r="R27266" s="234"/>
    </row>
    <row r="27267" spans="18:18" x14ac:dyDescent="0.2">
      <c r="R27267" s="94"/>
    </row>
    <row r="27282" spans="18:18" x14ac:dyDescent="0.2">
      <c r="R27282" s="235"/>
    </row>
    <row r="27283" spans="18:18" x14ac:dyDescent="0.2">
      <c r="R27283" s="234"/>
    </row>
    <row r="27284" spans="18:18" x14ac:dyDescent="0.2">
      <c r="R27284" s="236"/>
    </row>
    <row r="27285" spans="18:18" x14ac:dyDescent="0.2">
      <c r="R27285" s="236"/>
    </row>
    <row r="27286" spans="18:18" x14ac:dyDescent="0.2">
      <c r="R27286" s="234"/>
    </row>
    <row r="27287" spans="18:18" x14ac:dyDescent="0.2">
      <c r="R27287" s="236"/>
    </row>
    <row r="27288" spans="18:18" x14ac:dyDescent="0.2">
      <c r="R27288" s="236"/>
    </row>
    <row r="27289" spans="18:18" x14ac:dyDescent="0.2">
      <c r="R27289" s="237"/>
    </row>
    <row r="27290" spans="18:18" x14ac:dyDescent="0.2">
      <c r="R27290" s="237"/>
    </row>
    <row r="27295" spans="18:18" x14ac:dyDescent="0.2">
      <c r="R27295" s="97"/>
    </row>
    <row r="27296" spans="18:18" x14ac:dyDescent="0.2">
      <c r="R27296" s="234"/>
    </row>
    <row r="27297" spans="18:18" x14ac:dyDescent="0.2">
      <c r="R27297" s="262"/>
    </row>
    <row r="27298" spans="18:18" x14ac:dyDescent="0.2">
      <c r="R27298" s="234"/>
    </row>
    <row r="27299" spans="18:18" x14ac:dyDescent="0.2">
      <c r="R27299" s="234"/>
    </row>
    <row r="27300" spans="18:18" x14ac:dyDescent="0.2">
      <c r="R27300" s="94"/>
    </row>
    <row r="27315" spans="18:18" x14ac:dyDescent="0.2">
      <c r="R27315" s="235"/>
    </row>
    <row r="27316" spans="18:18" x14ac:dyDescent="0.2">
      <c r="R27316" s="234"/>
    </row>
    <row r="27317" spans="18:18" x14ac:dyDescent="0.2">
      <c r="R27317" s="236"/>
    </row>
    <row r="27318" spans="18:18" x14ac:dyDescent="0.2">
      <c r="R27318" s="236"/>
    </row>
    <row r="27319" spans="18:18" x14ac:dyDescent="0.2">
      <c r="R27319" s="234"/>
    </row>
    <row r="27320" spans="18:18" x14ac:dyDescent="0.2">
      <c r="R27320" s="236"/>
    </row>
    <row r="27321" spans="18:18" x14ac:dyDescent="0.2">
      <c r="R27321" s="236"/>
    </row>
    <row r="27322" spans="18:18" x14ac:dyDescent="0.2">
      <c r="R27322" s="237"/>
    </row>
    <row r="27323" spans="18:18" x14ac:dyDescent="0.2">
      <c r="R27323" s="237"/>
    </row>
    <row r="27328" spans="18:18" x14ac:dyDescent="0.2">
      <c r="R27328" s="97"/>
    </row>
    <row r="27329" spans="18:18" x14ac:dyDescent="0.2">
      <c r="R27329" s="234"/>
    </row>
    <row r="27330" spans="18:18" x14ac:dyDescent="0.2">
      <c r="R27330" s="262"/>
    </row>
    <row r="27331" spans="18:18" x14ac:dyDescent="0.2">
      <c r="R27331" s="234"/>
    </row>
    <row r="27332" spans="18:18" x14ac:dyDescent="0.2">
      <c r="R27332" s="234"/>
    </row>
    <row r="27333" spans="18:18" x14ac:dyDescent="0.2">
      <c r="R27333" s="94"/>
    </row>
    <row r="27348" spans="18:18" x14ac:dyDescent="0.2">
      <c r="R27348" s="235"/>
    </row>
    <row r="27349" spans="18:18" x14ac:dyDescent="0.2">
      <c r="R27349" s="234"/>
    </row>
    <row r="27350" spans="18:18" x14ac:dyDescent="0.2">
      <c r="R27350" s="236"/>
    </row>
    <row r="27351" spans="18:18" x14ac:dyDescent="0.2">
      <c r="R27351" s="236"/>
    </row>
    <row r="27352" spans="18:18" x14ac:dyDescent="0.2">
      <c r="R27352" s="234"/>
    </row>
    <row r="27353" spans="18:18" x14ac:dyDescent="0.2">
      <c r="R27353" s="236"/>
    </row>
    <row r="27354" spans="18:18" x14ac:dyDescent="0.2">
      <c r="R27354" s="236"/>
    </row>
    <row r="27355" spans="18:18" x14ac:dyDescent="0.2">
      <c r="R27355" s="237"/>
    </row>
    <row r="27356" spans="18:18" x14ac:dyDescent="0.2">
      <c r="R27356" s="237"/>
    </row>
    <row r="27361" spans="18:18" x14ac:dyDescent="0.2">
      <c r="R27361" s="97"/>
    </row>
    <row r="27362" spans="18:18" x14ac:dyDescent="0.2">
      <c r="R27362" s="234"/>
    </row>
    <row r="27363" spans="18:18" x14ac:dyDescent="0.2">
      <c r="R27363" s="262"/>
    </row>
    <row r="27364" spans="18:18" x14ac:dyDescent="0.2">
      <c r="R27364" s="234"/>
    </row>
    <row r="27365" spans="18:18" x14ac:dyDescent="0.2">
      <c r="R27365" s="234"/>
    </row>
    <row r="27366" spans="18:18" x14ac:dyDescent="0.2">
      <c r="R27366" s="94"/>
    </row>
    <row r="27381" spans="18:18" x14ac:dyDescent="0.2">
      <c r="R27381" s="235"/>
    </row>
    <row r="27382" spans="18:18" x14ac:dyDescent="0.2">
      <c r="R27382" s="234"/>
    </row>
    <row r="27383" spans="18:18" x14ac:dyDescent="0.2">
      <c r="R27383" s="236"/>
    </row>
    <row r="27384" spans="18:18" x14ac:dyDescent="0.2">
      <c r="R27384" s="236"/>
    </row>
    <row r="27385" spans="18:18" x14ac:dyDescent="0.2">
      <c r="R27385" s="234"/>
    </row>
    <row r="27386" spans="18:18" x14ac:dyDescent="0.2">
      <c r="R27386" s="236"/>
    </row>
    <row r="27387" spans="18:18" x14ac:dyDescent="0.2">
      <c r="R27387" s="236"/>
    </row>
    <row r="27388" spans="18:18" x14ac:dyDescent="0.2">
      <c r="R27388" s="237"/>
    </row>
    <row r="27389" spans="18:18" x14ac:dyDescent="0.2">
      <c r="R27389" s="237"/>
    </row>
    <row r="27394" spans="18:18" x14ac:dyDescent="0.2">
      <c r="R27394" s="97"/>
    </row>
    <row r="27395" spans="18:18" x14ac:dyDescent="0.2">
      <c r="R27395" s="234"/>
    </row>
    <row r="27396" spans="18:18" x14ac:dyDescent="0.2">
      <c r="R27396" s="262"/>
    </row>
    <row r="27397" spans="18:18" x14ac:dyDescent="0.2">
      <c r="R27397" s="234"/>
    </row>
    <row r="27398" spans="18:18" x14ac:dyDescent="0.2">
      <c r="R27398" s="234"/>
    </row>
    <row r="27399" spans="18:18" x14ac:dyDescent="0.2">
      <c r="R27399" s="94"/>
    </row>
    <row r="27414" spans="18:18" x14ac:dyDescent="0.2">
      <c r="R27414" s="235"/>
    </row>
    <row r="27415" spans="18:18" x14ac:dyDescent="0.2">
      <c r="R27415" s="234"/>
    </row>
    <row r="27416" spans="18:18" x14ac:dyDescent="0.2">
      <c r="R27416" s="236"/>
    </row>
    <row r="27417" spans="18:18" x14ac:dyDescent="0.2">
      <c r="R27417" s="236"/>
    </row>
    <row r="27418" spans="18:18" x14ac:dyDescent="0.2">
      <c r="R27418" s="234"/>
    </row>
    <row r="27419" spans="18:18" x14ac:dyDescent="0.2">
      <c r="R27419" s="236"/>
    </row>
    <row r="27420" spans="18:18" x14ac:dyDescent="0.2">
      <c r="R27420" s="236"/>
    </row>
    <row r="27421" spans="18:18" x14ac:dyDescent="0.2">
      <c r="R27421" s="237"/>
    </row>
    <row r="27422" spans="18:18" x14ac:dyDescent="0.2">
      <c r="R27422" s="237"/>
    </row>
    <row r="27427" spans="18:18" x14ac:dyDescent="0.2">
      <c r="R27427" s="97"/>
    </row>
    <row r="27428" spans="18:18" x14ac:dyDescent="0.2">
      <c r="R27428" s="234"/>
    </row>
    <row r="27429" spans="18:18" x14ac:dyDescent="0.2">
      <c r="R27429" s="262"/>
    </row>
    <row r="27430" spans="18:18" x14ac:dyDescent="0.2">
      <c r="R27430" s="234"/>
    </row>
    <row r="27431" spans="18:18" x14ac:dyDescent="0.2">
      <c r="R27431" s="234"/>
    </row>
    <row r="27432" spans="18:18" x14ac:dyDescent="0.2">
      <c r="R27432" s="94"/>
    </row>
    <row r="27447" spans="18:18" x14ac:dyDescent="0.2">
      <c r="R27447" s="235"/>
    </row>
    <row r="27448" spans="18:18" x14ac:dyDescent="0.2">
      <c r="R27448" s="234"/>
    </row>
    <row r="27449" spans="18:18" x14ac:dyDescent="0.2">
      <c r="R27449" s="236"/>
    </row>
    <row r="27450" spans="18:18" x14ac:dyDescent="0.2">
      <c r="R27450" s="236"/>
    </row>
    <row r="27451" spans="18:18" x14ac:dyDescent="0.2">
      <c r="R27451" s="234"/>
    </row>
    <row r="27452" spans="18:18" x14ac:dyDescent="0.2">
      <c r="R27452" s="236"/>
    </row>
    <row r="27453" spans="18:18" x14ac:dyDescent="0.2">
      <c r="R27453" s="236"/>
    </row>
    <row r="27454" spans="18:18" x14ac:dyDescent="0.2">
      <c r="R27454" s="237"/>
    </row>
    <row r="27455" spans="18:18" x14ac:dyDescent="0.2">
      <c r="R27455" s="237"/>
    </row>
    <row r="27460" spans="18:18" x14ac:dyDescent="0.2">
      <c r="R27460" s="97"/>
    </row>
    <row r="27461" spans="18:18" x14ac:dyDescent="0.2">
      <c r="R27461" s="234"/>
    </row>
    <row r="27462" spans="18:18" x14ac:dyDescent="0.2">
      <c r="R27462" s="262"/>
    </row>
    <row r="27463" spans="18:18" x14ac:dyDescent="0.2">
      <c r="R27463" s="234"/>
    </row>
    <row r="27464" spans="18:18" x14ac:dyDescent="0.2">
      <c r="R27464" s="234"/>
    </row>
    <row r="27465" spans="18:18" x14ac:dyDescent="0.2">
      <c r="R27465" s="94"/>
    </row>
    <row r="27480" spans="18:18" x14ac:dyDescent="0.2">
      <c r="R27480" s="235"/>
    </row>
    <row r="27481" spans="18:18" x14ac:dyDescent="0.2">
      <c r="R27481" s="234"/>
    </row>
    <row r="27482" spans="18:18" x14ac:dyDescent="0.2">
      <c r="R27482" s="236"/>
    </row>
    <row r="27483" spans="18:18" x14ac:dyDescent="0.2">
      <c r="R27483" s="236"/>
    </row>
    <row r="27484" spans="18:18" x14ac:dyDescent="0.2">
      <c r="R27484" s="234"/>
    </row>
    <row r="27485" spans="18:18" x14ac:dyDescent="0.2">
      <c r="R27485" s="236"/>
    </row>
    <row r="27486" spans="18:18" x14ac:dyDescent="0.2">
      <c r="R27486" s="236"/>
    </row>
    <row r="27487" spans="18:18" x14ac:dyDescent="0.2">
      <c r="R27487" s="237"/>
    </row>
    <row r="27488" spans="18:18" x14ac:dyDescent="0.2">
      <c r="R27488" s="237"/>
    </row>
    <row r="27493" spans="18:18" x14ac:dyDescent="0.2">
      <c r="R27493" s="97"/>
    </row>
    <row r="27494" spans="18:18" x14ac:dyDescent="0.2">
      <c r="R27494" s="234"/>
    </row>
    <row r="27495" spans="18:18" x14ac:dyDescent="0.2">
      <c r="R27495" s="262"/>
    </row>
    <row r="27496" spans="18:18" x14ac:dyDescent="0.2">
      <c r="R27496" s="234"/>
    </row>
    <row r="27497" spans="18:18" x14ac:dyDescent="0.2">
      <c r="R27497" s="234"/>
    </row>
    <row r="27498" spans="18:18" x14ac:dyDescent="0.2">
      <c r="R27498" s="94"/>
    </row>
    <row r="27513" spans="18:18" x14ac:dyDescent="0.2">
      <c r="R27513" s="235"/>
    </row>
    <row r="27514" spans="18:18" x14ac:dyDescent="0.2">
      <c r="R27514" s="234"/>
    </row>
    <row r="27515" spans="18:18" x14ac:dyDescent="0.2">
      <c r="R27515" s="236"/>
    </row>
    <row r="27516" spans="18:18" x14ac:dyDescent="0.2">
      <c r="R27516" s="236"/>
    </row>
    <row r="27517" spans="18:18" x14ac:dyDescent="0.2">
      <c r="R27517" s="234"/>
    </row>
    <row r="27518" spans="18:18" x14ac:dyDescent="0.2">
      <c r="R27518" s="236"/>
    </row>
    <row r="27519" spans="18:18" x14ac:dyDescent="0.2">
      <c r="R27519" s="236"/>
    </row>
    <row r="27520" spans="18:18" x14ac:dyDescent="0.2">
      <c r="R27520" s="237"/>
    </row>
    <row r="27521" spans="18:18" x14ac:dyDescent="0.2">
      <c r="R27521" s="237"/>
    </row>
    <row r="27526" spans="18:18" x14ac:dyDescent="0.2">
      <c r="R27526" s="97"/>
    </row>
    <row r="27527" spans="18:18" x14ac:dyDescent="0.2">
      <c r="R27527" s="234"/>
    </row>
    <row r="27528" spans="18:18" x14ac:dyDescent="0.2">
      <c r="R27528" s="262"/>
    </row>
    <row r="27529" spans="18:18" x14ac:dyDescent="0.2">
      <c r="R27529" s="234"/>
    </row>
    <row r="27530" spans="18:18" x14ac:dyDescent="0.2">
      <c r="R27530" s="234"/>
    </row>
    <row r="27531" spans="18:18" x14ac:dyDescent="0.2">
      <c r="R27531" s="94"/>
    </row>
    <row r="27546" spans="18:18" x14ac:dyDescent="0.2">
      <c r="R27546" s="235"/>
    </row>
    <row r="27547" spans="18:18" x14ac:dyDescent="0.2">
      <c r="R27547" s="234"/>
    </row>
    <row r="27548" spans="18:18" x14ac:dyDescent="0.2">
      <c r="R27548" s="236"/>
    </row>
    <row r="27549" spans="18:18" x14ac:dyDescent="0.2">
      <c r="R27549" s="236"/>
    </row>
    <row r="27550" spans="18:18" x14ac:dyDescent="0.2">
      <c r="R27550" s="234"/>
    </row>
    <row r="27551" spans="18:18" x14ac:dyDescent="0.2">
      <c r="R27551" s="236"/>
    </row>
    <row r="27552" spans="18:18" x14ac:dyDescent="0.2">
      <c r="R27552" s="236"/>
    </row>
    <row r="27553" spans="18:18" x14ac:dyDescent="0.2">
      <c r="R27553" s="237"/>
    </row>
    <row r="27554" spans="18:18" x14ac:dyDescent="0.2">
      <c r="R27554" s="237"/>
    </row>
    <row r="27559" spans="18:18" x14ac:dyDescent="0.2">
      <c r="R27559" s="97"/>
    </row>
    <row r="27560" spans="18:18" x14ac:dyDescent="0.2">
      <c r="R27560" s="234"/>
    </row>
    <row r="27561" spans="18:18" x14ac:dyDescent="0.2">
      <c r="R27561" s="262"/>
    </row>
    <row r="27562" spans="18:18" x14ac:dyDescent="0.2">
      <c r="R27562" s="234"/>
    </row>
    <row r="27563" spans="18:18" x14ac:dyDescent="0.2">
      <c r="R27563" s="234"/>
    </row>
    <row r="27564" spans="18:18" x14ac:dyDescent="0.2">
      <c r="R27564" s="94"/>
    </row>
    <row r="27579" spans="18:18" x14ac:dyDescent="0.2">
      <c r="R27579" s="235"/>
    </row>
    <row r="27580" spans="18:18" x14ac:dyDescent="0.2">
      <c r="R27580" s="234"/>
    </row>
    <row r="27581" spans="18:18" x14ac:dyDescent="0.2">
      <c r="R27581" s="236"/>
    </row>
    <row r="27582" spans="18:18" x14ac:dyDescent="0.2">
      <c r="R27582" s="236"/>
    </row>
    <row r="27583" spans="18:18" x14ac:dyDescent="0.2">
      <c r="R27583" s="234"/>
    </row>
    <row r="27584" spans="18:18" x14ac:dyDescent="0.2">
      <c r="R27584" s="236"/>
    </row>
    <row r="27585" spans="18:18" x14ac:dyDescent="0.2">
      <c r="R27585" s="236"/>
    </row>
    <row r="27586" spans="18:18" x14ac:dyDescent="0.2">
      <c r="R27586" s="237"/>
    </row>
    <row r="27587" spans="18:18" x14ac:dyDescent="0.2">
      <c r="R27587" s="237"/>
    </row>
    <row r="27592" spans="18:18" x14ac:dyDescent="0.2">
      <c r="R27592" s="97"/>
    </row>
    <row r="27593" spans="18:18" x14ac:dyDescent="0.2">
      <c r="R27593" s="234"/>
    </row>
    <row r="27594" spans="18:18" x14ac:dyDescent="0.2">
      <c r="R27594" s="262"/>
    </row>
    <row r="27595" spans="18:18" x14ac:dyDescent="0.2">
      <c r="R27595" s="234"/>
    </row>
    <row r="27596" spans="18:18" x14ac:dyDescent="0.2">
      <c r="R27596" s="234"/>
    </row>
    <row r="27597" spans="18:18" x14ac:dyDescent="0.2">
      <c r="R27597" s="94"/>
    </row>
    <row r="27612" spans="18:18" x14ac:dyDescent="0.2">
      <c r="R27612" s="235"/>
    </row>
    <row r="27613" spans="18:18" x14ac:dyDescent="0.2">
      <c r="R27613" s="234"/>
    </row>
    <row r="27614" spans="18:18" x14ac:dyDescent="0.2">
      <c r="R27614" s="236"/>
    </row>
    <row r="27615" spans="18:18" x14ac:dyDescent="0.2">
      <c r="R27615" s="236"/>
    </row>
    <row r="27616" spans="18:18" x14ac:dyDescent="0.2">
      <c r="R27616" s="234"/>
    </row>
    <row r="27617" spans="18:18" x14ac:dyDescent="0.2">
      <c r="R27617" s="236"/>
    </row>
    <row r="27618" spans="18:18" x14ac:dyDescent="0.2">
      <c r="R27618" s="236"/>
    </row>
    <row r="27619" spans="18:18" x14ac:dyDescent="0.2">
      <c r="R27619" s="237"/>
    </row>
    <row r="27620" spans="18:18" x14ac:dyDescent="0.2">
      <c r="R27620" s="237"/>
    </row>
    <row r="27625" spans="18:18" x14ac:dyDescent="0.2">
      <c r="R27625" s="97"/>
    </row>
    <row r="27626" spans="18:18" x14ac:dyDescent="0.2">
      <c r="R27626" s="234"/>
    </row>
    <row r="27627" spans="18:18" x14ac:dyDescent="0.2">
      <c r="R27627" s="262"/>
    </row>
    <row r="27628" spans="18:18" x14ac:dyDescent="0.2">
      <c r="R27628" s="234"/>
    </row>
    <row r="27629" spans="18:18" x14ac:dyDescent="0.2">
      <c r="R27629" s="234"/>
    </row>
    <row r="27630" spans="18:18" x14ac:dyDescent="0.2">
      <c r="R27630" s="94"/>
    </row>
    <row r="27645" spans="18:18" x14ac:dyDescent="0.2">
      <c r="R27645" s="235"/>
    </row>
    <row r="27646" spans="18:18" x14ac:dyDescent="0.2">
      <c r="R27646" s="234"/>
    </row>
    <row r="27647" spans="18:18" x14ac:dyDescent="0.2">
      <c r="R27647" s="236"/>
    </row>
    <row r="27648" spans="18:18" x14ac:dyDescent="0.2">
      <c r="R27648" s="236"/>
    </row>
    <row r="27649" spans="18:18" x14ac:dyDescent="0.2">
      <c r="R27649" s="234"/>
    </row>
    <row r="27650" spans="18:18" x14ac:dyDescent="0.2">
      <c r="R27650" s="236"/>
    </row>
    <row r="27651" spans="18:18" x14ac:dyDescent="0.2">
      <c r="R27651" s="236"/>
    </row>
    <row r="27652" spans="18:18" x14ac:dyDescent="0.2">
      <c r="R27652" s="237"/>
    </row>
    <row r="27653" spans="18:18" x14ac:dyDescent="0.2">
      <c r="R27653" s="237"/>
    </row>
    <row r="27658" spans="18:18" x14ac:dyDescent="0.2">
      <c r="R27658" s="97"/>
    </row>
    <row r="27659" spans="18:18" x14ac:dyDescent="0.2">
      <c r="R27659" s="234"/>
    </row>
    <row r="27660" spans="18:18" x14ac:dyDescent="0.2">
      <c r="R27660" s="262"/>
    </row>
    <row r="27661" spans="18:18" x14ac:dyDescent="0.2">
      <c r="R27661" s="234"/>
    </row>
    <row r="27662" spans="18:18" x14ac:dyDescent="0.2">
      <c r="R27662" s="234"/>
    </row>
    <row r="27663" spans="18:18" x14ac:dyDescent="0.2">
      <c r="R27663" s="94"/>
    </row>
    <row r="27678" spans="18:18" x14ac:dyDescent="0.2">
      <c r="R27678" s="235"/>
    </row>
    <row r="27679" spans="18:18" x14ac:dyDescent="0.2">
      <c r="R27679" s="234"/>
    </row>
    <row r="27680" spans="18:18" x14ac:dyDescent="0.2">
      <c r="R27680" s="236"/>
    </row>
    <row r="27681" spans="18:18" x14ac:dyDescent="0.2">
      <c r="R27681" s="236"/>
    </row>
    <row r="27682" spans="18:18" x14ac:dyDescent="0.2">
      <c r="R27682" s="234"/>
    </row>
    <row r="27683" spans="18:18" x14ac:dyDescent="0.2">
      <c r="R27683" s="236"/>
    </row>
    <row r="27684" spans="18:18" x14ac:dyDescent="0.2">
      <c r="R27684" s="236"/>
    </row>
    <row r="27685" spans="18:18" x14ac:dyDescent="0.2">
      <c r="R27685" s="237"/>
    </row>
    <row r="27686" spans="18:18" x14ac:dyDescent="0.2">
      <c r="R27686" s="237"/>
    </row>
    <row r="27691" spans="18:18" x14ac:dyDescent="0.2">
      <c r="R27691" s="97"/>
    </row>
    <row r="27692" spans="18:18" x14ac:dyDescent="0.2">
      <c r="R27692" s="234"/>
    </row>
    <row r="27693" spans="18:18" x14ac:dyDescent="0.2">
      <c r="R27693" s="262"/>
    </row>
    <row r="27694" spans="18:18" x14ac:dyDescent="0.2">
      <c r="R27694" s="234"/>
    </row>
    <row r="27695" spans="18:18" x14ac:dyDescent="0.2">
      <c r="R27695" s="234"/>
    </row>
    <row r="27696" spans="18:18" x14ac:dyDescent="0.2">
      <c r="R27696" s="94"/>
    </row>
    <row r="27711" spans="18:18" x14ac:dyDescent="0.2">
      <c r="R27711" s="235"/>
    </row>
    <row r="27712" spans="18:18" x14ac:dyDescent="0.2">
      <c r="R27712" s="234"/>
    </row>
    <row r="27713" spans="18:18" x14ac:dyDescent="0.2">
      <c r="R27713" s="236"/>
    </row>
    <row r="27714" spans="18:18" x14ac:dyDescent="0.2">
      <c r="R27714" s="236"/>
    </row>
    <row r="27715" spans="18:18" x14ac:dyDescent="0.2">
      <c r="R27715" s="234"/>
    </row>
    <row r="27716" spans="18:18" x14ac:dyDescent="0.2">
      <c r="R27716" s="236"/>
    </row>
    <row r="27717" spans="18:18" x14ac:dyDescent="0.2">
      <c r="R27717" s="236"/>
    </row>
    <row r="27718" spans="18:18" x14ac:dyDescent="0.2">
      <c r="R27718" s="237"/>
    </row>
    <row r="27719" spans="18:18" x14ac:dyDescent="0.2">
      <c r="R27719" s="237"/>
    </row>
    <row r="27724" spans="18:18" x14ac:dyDescent="0.2">
      <c r="R27724" s="97"/>
    </row>
    <row r="27725" spans="18:18" x14ac:dyDescent="0.2">
      <c r="R27725" s="234"/>
    </row>
    <row r="27726" spans="18:18" x14ac:dyDescent="0.2">
      <c r="R27726" s="262"/>
    </row>
    <row r="27727" spans="18:18" x14ac:dyDescent="0.2">
      <c r="R27727" s="234"/>
    </row>
    <row r="27728" spans="18:18" x14ac:dyDescent="0.2">
      <c r="R27728" s="234"/>
    </row>
    <row r="27729" spans="18:18" x14ac:dyDescent="0.2">
      <c r="R27729" s="94"/>
    </row>
    <row r="27744" spans="18:18" x14ac:dyDescent="0.2">
      <c r="R27744" s="235"/>
    </row>
    <row r="27745" spans="18:18" x14ac:dyDescent="0.2">
      <c r="R27745" s="234"/>
    </row>
    <row r="27746" spans="18:18" x14ac:dyDescent="0.2">
      <c r="R27746" s="236"/>
    </row>
    <row r="27747" spans="18:18" x14ac:dyDescent="0.2">
      <c r="R27747" s="236"/>
    </row>
    <row r="27748" spans="18:18" x14ac:dyDescent="0.2">
      <c r="R27748" s="234"/>
    </row>
    <row r="27749" spans="18:18" x14ac:dyDescent="0.2">
      <c r="R27749" s="236"/>
    </row>
    <row r="27750" spans="18:18" x14ac:dyDescent="0.2">
      <c r="R27750" s="236"/>
    </row>
    <row r="27751" spans="18:18" x14ac:dyDescent="0.2">
      <c r="R27751" s="237"/>
    </row>
    <row r="27752" spans="18:18" x14ac:dyDescent="0.2">
      <c r="R27752" s="237"/>
    </row>
    <row r="27757" spans="18:18" x14ac:dyDescent="0.2">
      <c r="R27757" s="97"/>
    </row>
    <row r="27758" spans="18:18" x14ac:dyDescent="0.2">
      <c r="R27758" s="234"/>
    </row>
    <row r="27759" spans="18:18" x14ac:dyDescent="0.2">
      <c r="R27759" s="262"/>
    </row>
    <row r="27760" spans="18:18" x14ac:dyDescent="0.2">
      <c r="R27760" s="234"/>
    </row>
    <row r="27761" spans="18:18" x14ac:dyDescent="0.2">
      <c r="R27761" s="234"/>
    </row>
    <row r="27762" spans="18:18" x14ac:dyDescent="0.2">
      <c r="R27762" s="94"/>
    </row>
    <row r="27777" spans="18:18" x14ac:dyDescent="0.2">
      <c r="R27777" s="235"/>
    </row>
    <row r="27778" spans="18:18" x14ac:dyDescent="0.2">
      <c r="R27778" s="234"/>
    </row>
    <row r="27779" spans="18:18" x14ac:dyDescent="0.2">
      <c r="R27779" s="236"/>
    </row>
    <row r="27780" spans="18:18" x14ac:dyDescent="0.2">
      <c r="R27780" s="236"/>
    </row>
    <row r="27781" spans="18:18" x14ac:dyDescent="0.2">
      <c r="R27781" s="234"/>
    </row>
    <row r="27782" spans="18:18" x14ac:dyDescent="0.2">
      <c r="R27782" s="236"/>
    </row>
    <row r="27783" spans="18:18" x14ac:dyDescent="0.2">
      <c r="R27783" s="236"/>
    </row>
    <row r="27784" spans="18:18" x14ac:dyDescent="0.2">
      <c r="R27784" s="237"/>
    </row>
    <row r="27785" spans="18:18" x14ac:dyDescent="0.2">
      <c r="R27785" s="237"/>
    </row>
    <row r="27790" spans="18:18" x14ac:dyDescent="0.2">
      <c r="R27790" s="97"/>
    </row>
    <row r="27791" spans="18:18" x14ac:dyDescent="0.2">
      <c r="R27791" s="234"/>
    </row>
    <row r="27792" spans="18:18" x14ac:dyDescent="0.2">
      <c r="R27792" s="262"/>
    </row>
    <row r="27793" spans="18:18" x14ac:dyDescent="0.2">
      <c r="R27793" s="234"/>
    </row>
    <row r="27794" spans="18:18" x14ac:dyDescent="0.2">
      <c r="R27794" s="234"/>
    </row>
    <row r="27795" spans="18:18" x14ac:dyDescent="0.2">
      <c r="R27795" s="94"/>
    </row>
    <row r="27810" spans="18:18" x14ac:dyDescent="0.2">
      <c r="R27810" s="235"/>
    </row>
    <row r="27811" spans="18:18" x14ac:dyDescent="0.2">
      <c r="R27811" s="234"/>
    </row>
    <row r="27812" spans="18:18" x14ac:dyDescent="0.2">
      <c r="R27812" s="236"/>
    </row>
    <row r="27813" spans="18:18" x14ac:dyDescent="0.2">
      <c r="R27813" s="236"/>
    </row>
    <row r="27814" spans="18:18" x14ac:dyDescent="0.2">
      <c r="R27814" s="234"/>
    </row>
    <row r="27815" spans="18:18" x14ac:dyDescent="0.2">
      <c r="R27815" s="236"/>
    </row>
    <row r="27816" spans="18:18" x14ac:dyDescent="0.2">
      <c r="R27816" s="236"/>
    </row>
    <row r="27817" spans="18:18" x14ac:dyDescent="0.2">
      <c r="R27817" s="237"/>
    </row>
    <row r="27818" spans="18:18" x14ac:dyDescent="0.2">
      <c r="R27818" s="237"/>
    </row>
    <row r="27823" spans="18:18" x14ac:dyDescent="0.2">
      <c r="R27823" s="97"/>
    </row>
    <row r="27824" spans="18:18" x14ac:dyDescent="0.2">
      <c r="R27824" s="234"/>
    </row>
    <row r="27825" spans="18:18" x14ac:dyDescent="0.2">
      <c r="R27825" s="262"/>
    </row>
    <row r="27826" spans="18:18" x14ac:dyDescent="0.2">
      <c r="R27826" s="234"/>
    </row>
    <row r="27827" spans="18:18" x14ac:dyDescent="0.2">
      <c r="R27827" s="234"/>
    </row>
    <row r="27828" spans="18:18" x14ac:dyDescent="0.2">
      <c r="R27828" s="94"/>
    </row>
    <row r="27843" spans="18:18" x14ac:dyDescent="0.2">
      <c r="R27843" s="235"/>
    </row>
    <row r="27844" spans="18:18" x14ac:dyDescent="0.2">
      <c r="R27844" s="234"/>
    </row>
    <row r="27845" spans="18:18" x14ac:dyDescent="0.2">
      <c r="R27845" s="236"/>
    </row>
    <row r="27846" spans="18:18" x14ac:dyDescent="0.2">
      <c r="R27846" s="236"/>
    </row>
    <row r="27847" spans="18:18" x14ac:dyDescent="0.2">
      <c r="R27847" s="234"/>
    </row>
    <row r="27848" spans="18:18" x14ac:dyDescent="0.2">
      <c r="R27848" s="236"/>
    </row>
    <row r="27849" spans="18:18" x14ac:dyDescent="0.2">
      <c r="R27849" s="236"/>
    </row>
    <row r="27850" spans="18:18" x14ac:dyDescent="0.2">
      <c r="R27850" s="237"/>
    </row>
    <row r="27851" spans="18:18" x14ac:dyDescent="0.2">
      <c r="R27851" s="237"/>
    </row>
    <row r="27856" spans="18:18" x14ac:dyDescent="0.2">
      <c r="R27856" s="97"/>
    </row>
    <row r="27857" spans="18:18" x14ac:dyDescent="0.2">
      <c r="R27857" s="234"/>
    </row>
    <row r="27858" spans="18:18" x14ac:dyDescent="0.2">
      <c r="R27858" s="262"/>
    </row>
    <row r="27859" spans="18:18" x14ac:dyDescent="0.2">
      <c r="R27859" s="234"/>
    </row>
    <row r="27860" spans="18:18" x14ac:dyDescent="0.2">
      <c r="R27860" s="234"/>
    </row>
    <row r="27861" spans="18:18" x14ac:dyDescent="0.2">
      <c r="R27861" s="94"/>
    </row>
    <row r="27876" spans="18:18" x14ac:dyDescent="0.2">
      <c r="R27876" s="235"/>
    </row>
    <row r="27877" spans="18:18" x14ac:dyDescent="0.2">
      <c r="R27877" s="234"/>
    </row>
    <row r="27878" spans="18:18" x14ac:dyDescent="0.2">
      <c r="R27878" s="236"/>
    </row>
    <row r="27879" spans="18:18" x14ac:dyDescent="0.2">
      <c r="R27879" s="236"/>
    </row>
    <row r="27880" spans="18:18" x14ac:dyDescent="0.2">
      <c r="R27880" s="234"/>
    </row>
    <row r="27881" spans="18:18" x14ac:dyDescent="0.2">
      <c r="R27881" s="236"/>
    </row>
    <row r="27882" spans="18:18" x14ac:dyDescent="0.2">
      <c r="R27882" s="236"/>
    </row>
    <row r="27883" spans="18:18" x14ac:dyDescent="0.2">
      <c r="R27883" s="237"/>
    </row>
    <row r="27884" spans="18:18" x14ac:dyDescent="0.2">
      <c r="R27884" s="237"/>
    </row>
    <row r="27889" spans="18:18" x14ac:dyDescent="0.2">
      <c r="R27889" s="97"/>
    </row>
    <row r="27890" spans="18:18" x14ac:dyDescent="0.2">
      <c r="R27890" s="234"/>
    </row>
    <row r="27891" spans="18:18" x14ac:dyDescent="0.2">
      <c r="R27891" s="262"/>
    </row>
    <row r="27892" spans="18:18" x14ac:dyDescent="0.2">
      <c r="R27892" s="234"/>
    </row>
    <row r="27893" spans="18:18" x14ac:dyDescent="0.2">
      <c r="R27893" s="234"/>
    </row>
    <row r="27894" spans="18:18" x14ac:dyDescent="0.2">
      <c r="R27894" s="94"/>
    </row>
    <row r="27909" spans="18:18" x14ac:dyDescent="0.2">
      <c r="R27909" s="235"/>
    </row>
    <row r="27910" spans="18:18" x14ac:dyDescent="0.2">
      <c r="R27910" s="234"/>
    </row>
    <row r="27911" spans="18:18" x14ac:dyDescent="0.2">
      <c r="R27911" s="236"/>
    </row>
    <row r="27912" spans="18:18" x14ac:dyDescent="0.2">
      <c r="R27912" s="236"/>
    </row>
    <row r="27913" spans="18:18" x14ac:dyDescent="0.2">
      <c r="R27913" s="234"/>
    </row>
    <row r="27914" spans="18:18" x14ac:dyDescent="0.2">
      <c r="R27914" s="236"/>
    </row>
    <row r="27915" spans="18:18" x14ac:dyDescent="0.2">
      <c r="R27915" s="236"/>
    </row>
    <row r="27916" spans="18:18" x14ac:dyDescent="0.2">
      <c r="R27916" s="237"/>
    </row>
    <row r="27917" spans="18:18" x14ac:dyDescent="0.2">
      <c r="R27917" s="237"/>
    </row>
    <row r="27922" spans="18:18" x14ac:dyDescent="0.2">
      <c r="R27922" s="97"/>
    </row>
    <row r="27923" spans="18:18" x14ac:dyDescent="0.2">
      <c r="R27923" s="234"/>
    </row>
    <row r="27924" spans="18:18" x14ac:dyDescent="0.2">
      <c r="R27924" s="262"/>
    </row>
    <row r="27925" spans="18:18" x14ac:dyDescent="0.2">
      <c r="R27925" s="234"/>
    </row>
    <row r="27926" spans="18:18" x14ac:dyDescent="0.2">
      <c r="R27926" s="234"/>
    </row>
    <row r="27927" spans="18:18" x14ac:dyDescent="0.2">
      <c r="R27927" s="94"/>
    </row>
    <row r="27942" spans="18:18" x14ac:dyDescent="0.2">
      <c r="R27942" s="235"/>
    </row>
    <row r="27943" spans="18:18" x14ac:dyDescent="0.2">
      <c r="R27943" s="234"/>
    </row>
    <row r="27944" spans="18:18" x14ac:dyDescent="0.2">
      <c r="R27944" s="236"/>
    </row>
    <row r="27945" spans="18:18" x14ac:dyDescent="0.2">
      <c r="R27945" s="236"/>
    </row>
    <row r="27946" spans="18:18" x14ac:dyDescent="0.2">
      <c r="R27946" s="234"/>
    </row>
    <row r="27947" spans="18:18" x14ac:dyDescent="0.2">
      <c r="R27947" s="236"/>
    </row>
    <row r="27948" spans="18:18" x14ac:dyDescent="0.2">
      <c r="R27948" s="236"/>
    </row>
    <row r="27949" spans="18:18" x14ac:dyDescent="0.2">
      <c r="R27949" s="237"/>
    </row>
    <row r="27950" spans="18:18" x14ac:dyDescent="0.2">
      <c r="R27950" s="237"/>
    </row>
    <row r="27955" spans="18:18" x14ac:dyDescent="0.2">
      <c r="R27955" s="97"/>
    </row>
    <row r="27956" spans="18:18" x14ac:dyDescent="0.2">
      <c r="R27956" s="234"/>
    </row>
    <row r="27957" spans="18:18" x14ac:dyDescent="0.2">
      <c r="R27957" s="262"/>
    </row>
    <row r="27958" spans="18:18" x14ac:dyDescent="0.2">
      <c r="R27958" s="234"/>
    </row>
    <row r="27959" spans="18:18" x14ac:dyDescent="0.2">
      <c r="R27959" s="234"/>
    </row>
    <row r="27960" spans="18:18" x14ac:dyDescent="0.2">
      <c r="R27960" s="94"/>
    </row>
    <row r="27975" spans="18:18" x14ac:dyDescent="0.2">
      <c r="R27975" s="235"/>
    </row>
    <row r="27976" spans="18:18" x14ac:dyDescent="0.2">
      <c r="R27976" s="234"/>
    </row>
    <row r="27977" spans="18:18" x14ac:dyDescent="0.2">
      <c r="R27977" s="236"/>
    </row>
    <row r="27978" spans="18:18" x14ac:dyDescent="0.2">
      <c r="R27978" s="236"/>
    </row>
    <row r="27979" spans="18:18" x14ac:dyDescent="0.2">
      <c r="R27979" s="234"/>
    </row>
    <row r="27980" spans="18:18" x14ac:dyDescent="0.2">
      <c r="R27980" s="236"/>
    </row>
    <row r="27981" spans="18:18" x14ac:dyDescent="0.2">
      <c r="R27981" s="236"/>
    </row>
    <row r="27982" spans="18:18" x14ac:dyDescent="0.2">
      <c r="R27982" s="237"/>
    </row>
    <row r="27983" spans="18:18" x14ac:dyDescent="0.2">
      <c r="R27983" s="237"/>
    </row>
    <row r="27988" spans="18:18" x14ac:dyDescent="0.2">
      <c r="R27988" s="97"/>
    </row>
    <row r="27989" spans="18:18" x14ac:dyDescent="0.2">
      <c r="R27989" s="234"/>
    </row>
    <row r="27990" spans="18:18" x14ac:dyDescent="0.2">
      <c r="R27990" s="262"/>
    </row>
    <row r="27991" spans="18:18" x14ac:dyDescent="0.2">
      <c r="R27991" s="234"/>
    </row>
    <row r="27992" spans="18:18" x14ac:dyDescent="0.2">
      <c r="R27992" s="234"/>
    </row>
    <row r="27993" spans="18:18" x14ac:dyDescent="0.2">
      <c r="R27993" s="94"/>
    </row>
    <row r="28008" spans="18:18" x14ac:dyDescent="0.2">
      <c r="R28008" s="235"/>
    </row>
    <row r="28009" spans="18:18" x14ac:dyDescent="0.2">
      <c r="R28009" s="234"/>
    </row>
    <row r="28010" spans="18:18" x14ac:dyDescent="0.2">
      <c r="R28010" s="236"/>
    </row>
    <row r="28011" spans="18:18" x14ac:dyDescent="0.2">
      <c r="R28011" s="236"/>
    </row>
    <row r="28012" spans="18:18" x14ac:dyDescent="0.2">
      <c r="R28012" s="234"/>
    </row>
    <row r="28013" spans="18:18" x14ac:dyDescent="0.2">
      <c r="R28013" s="236"/>
    </row>
    <row r="28014" spans="18:18" x14ac:dyDescent="0.2">
      <c r="R28014" s="236"/>
    </row>
    <row r="28015" spans="18:18" x14ac:dyDescent="0.2">
      <c r="R28015" s="237"/>
    </row>
    <row r="28016" spans="18:18" x14ac:dyDescent="0.2">
      <c r="R28016" s="237"/>
    </row>
    <row r="28021" spans="18:18" x14ac:dyDescent="0.2">
      <c r="R28021" s="97"/>
    </row>
    <row r="28022" spans="18:18" x14ac:dyDescent="0.2">
      <c r="R28022" s="234"/>
    </row>
    <row r="28023" spans="18:18" x14ac:dyDescent="0.2">
      <c r="R28023" s="262"/>
    </row>
    <row r="28024" spans="18:18" x14ac:dyDescent="0.2">
      <c r="R28024" s="234"/>
    </row>
    <row r="28025" spans="18:18" x14ac:dyDescent="0.2">
      <c r="R28025" s="234"/>
    </row>
    <row r="28026" spans="18:18" x14ac:dyDescent="0.2">
      <c r="R28026" s="94"/>
    </row>
    <row r="28041" spans="18:18" x14ac:dyDescent="0.2">
      <c r="R28041" s="235"/>
    </row>
    <row r="28042" spans="18:18" x14ac:dyDescent="0.2">
      <c r="R28042" s="234"/>
    </row>
    <row r="28043" spans="18:18" x14ac:dyDescent="0.2">
      <c r="R28043" s="236"/>
    </row>
    <row r="28044" spans="18:18" x14ac:dyDescent="0.2">
      <c r="R28044" s="236"/>
    </row>
    <row r="28045" spans="18:18" x14ac:dyDescent="0.2">
      <c r="R28045" s="234"/>
    </row>
    <row r="28046" spans="18:18" x14ac:dyDescent="0.2">
      <c r="R28046" s="236"/>
    </row>
    <row r="28047" spans="18:18" x14ac:dyDescent="0.2">
      <c r="R28047" s="236"/>
    </row>
    <row r="28048" spans="18:18" x14ac:dyDescent="0.2">
      <c r="R28048" s="237"/>
    </row>
    <row r="28049" spans="18:18" x14ac:dyDescent="0.2">
      <c r="R28049" s="237"/>
    </row>
    <row r="28054" spans="18:18" x14ac:dyDescent="0.2">
      <c r="R28054" s="97"/>
    </row>
    <row r="28055" spans="18:18" x14ac:dyDescent="0.2">
      <c r="R28055" s="234"/>
    </row>
    <row r="28056" spans="18:18" x14ac:dyDescent="0.2">
      <c r="R28056" s="262"/>
    </row>
    <row r="28057" spans="18:18" x14ac:dyDescent="0.2">
      <c r="R28057" s="234"/>
    </row>
    <row r="28058" spans="18:18" x14ac:dyDescent="0.2">
      <c r="R28058" s="234"/>
    </row>
    <row r="28059" spans="18:18" x14ac:dyDescent="0.2">
      <c r="R28059" s="94"/>
    </row>
    <row r="28074" spans="18:18" x14ac:dyDescent="0.2">
      <c r="R28074" s="235"/>
    </row>
    <row r="28075" spans="18:18" x14ac:dyDescent="0.2">
      <c r="R28075" s="234"/>
    </row>
    <row r="28076" spans="18:18" x14ac:dyDescent="0.2">
      <c r="R28076" s="236"/>
    </row>
    <row r="28077" spans="18:18" x14ac:dyDescent="0.2">
      <c r="R28077" s="236"/>
    </row>
    <row r="28078" spans="18:18" x14ac:dyDescent="0.2">
      <c r="R28078" s="234"/>
    </row>
    <row r="28079" spans="18:18" x14ac:dyDescent="0.2">
      <c r="R28079" s="236"/>
    </row>
    <row r="28080" spans="18:18" x14ac:dyDescent="0.2">
      <c r="R28080" s="236"/>
    </row>
    <row r="28081" spans="18:18" x14ac:dyDescent="0.2">
      <c r="R28081" s="237"/>
    </row>
    <row r="28082" spans="18:18" x14ac:dyDescent="0.2">
      <c r="R28082" s="237"/>
    </row>
    <row r="28087" spans="18:18" x14ac:dyDescent="0.2">
      <c r="R28087" s="97"/>
    </row>
    <row r="28088" spans="18:18" x14ac:dyDescent="0.2">
      <c r="R28088" s="234"/>
    </row>
    <row r="28089" spans="18:18" x14ac:dyDescent="0.2">
      <c r="R28089" s="262"/>
    </row>
    <row r="28090" spans="18:18" x14ac:dyDescent="0.2">
      <c r="R28090" s="234"/>
    </row>
    <row r="28091" spans="18:18" x14ac:dyDescent="0.2">
      <c r="R28091" s="234"/>
    </row>
    <row r="28092" spans="18:18" x14ac:dyDescent="0.2">
      <c r="R28092" s="94"/>
    </row>
    <row r="28107" spans="18:18" x14ac:dyDescent="0.2">
      <c r="R28107" s="235"/>
    </row>
    <row r="28108" spans="18:18" x14ac:dyDescent="0.2">
      <c r="R28108" s="234"/>
    </row>
    <row r="28109" spans="18:18" x14ac:dyDescent="0.2">
      <c r="R28109" s="236"/>
    </row>
    <row r="28110" spans="18:18" x14ac:dyDescent="0.2">
      <c r="R28110" s="236"/>
    </row>
    <row r="28111" spans="18:18" x14ac:dyDescent="0.2">
      <c r="R28111" s="234"/>
    </row>
    <row r="28112" spans="18:18" x14ac:dyDescent="0.2">
      <c r="R28112" s="236"/>
    </row>
    <row r="28113" spans="18:18" x14ac:dyDescent="0.2">
      <c r="R28113" s="236"/>
    </row>
    <row r="28114" spans="18:18" x14ac:dyDescent="0.2">
      <c r="R28114" s="237"/>
    </row>
    <row r="28115" spans="18:18" x14ac:dyDescent="0.2">
      <c r="R28115" s="237"/>
    </row>
    <row r="28120" spans="18:18" x14ac:dyDescent="0.2">
      <c r="R28120" s="97"/>
    </row>
    <row r="28121" spans="18:18" x14ac:dyDescent="0.2">
      <c r="R28121" s="234"/>
    </row>
    <row r="28122" spans="18:18" x14ac:dyDescent="0.2">
      <c r="R28122" s="262"/>
    </row>
    <row r="28123" spans="18:18" x14ac:dyDescent="0.2">
      <c r="R28123" s="234"/>
    </row>
    <row r="28124" spans="18:18" x14ac:dyDescent="0.2">
      <c r="R28124" s="234"/>
    </row>
    <row r="28125" spans="18:18" x14ac:dyDescent="0.2">
      <c r="R28125" s="94"/>
    </row>
    <row r="28140" spans="18:18" x14ac:dyDescent="0.2">
      <c r="R28140" s="235"/>
    </row>
    <row r="28141" spans="18:18" x14ac:dyDescent="0.2">
      <c r="R28141" s="234"/>
    </row>
    <row r="28142" spans="18:18" x14ac:dyDescent="0.2">
      <c r="R28142" s="236"/>
    </row>
    <row r="28143" spans="18:18" x14ac:dyDescent="0.2">
      <c r="R28143" s="236"/>
    </row>
    <row r="28144" spans="18:18" x14ac:dyDescent="0.2">
      <c r="R28144" s="234"/>
    </row>
    <row r="28145" spans="18:18" x14ac:dyDescent="0.2">
      <c r="R28145" s="236"/>
    </row>
    <row r="28146" spans="18:18" x14ac:dyDescent="0.2">
      <c r="R28146" s="236"/>
    </row>
    <row r="28147" spans="18:18" x14ac:dyDescent="0.2">
      <c r="R28147" s="237"/>
    </row>
    <row r="28148" spans="18:18" x14ac:dyDescent="0.2">
      <c r="R28148" s="237"/>
    </row>
    <row r="28153" spans="18:18" x14ac:dyDescent="0.2">
      <c r="R28153" s="97"/>
    </row>
    <row r="28154" spans="18:18" x14ac:dyDescent="0.2">
      <c r="R28154" s="234"/>
    </row>
    <row r="28155" spans="18:18" x14ac:dyDescent="0.2">
      <c r="R28155" s="262"/>
    </row>
    <row r="28156" spans="18:18" x14ac:dyDescent="0.2">
      <c r="R28156" s="234"/>
    </row>
    <row r="28157" spans="18:18" x14ac:dyDescent="0.2">
      <c r="R28157" s="234"/>
    </row>
    <row r="28158" spans="18:18" x14ac:dyDescent="0.2">
      <c r="R28158" s="94"/>
    </row>
    <row r="28173" spans="18:18" x14ac:dyDescent="0.2">
      <c r="R28173" s="235"/>
    </row>
    <row r="28174" spans="18:18" x14ac:dyDescent="0.2">
      <c r="R28174" s="234"/>
    </row>
    <row r="28175" spans="18:18" x14ac:dyDescent="0.2">
      <c r="R28175" s="236"/>
    </row>
    <row r="28176" spans="18:18" x14ac:dyDescent="0.2">
      <c r="R28176" s="236"/>
    </row>
    <row r="28177" spans="18:18" x14ac:dyDescent="0.2">
      <c r="R28177" s="234"/>
    </row>
    <row r="28178" spans="18:18" x14ac:dyDescent="0.2">
      <c r="R28178" s="236"/>
    </row>
    <row r="28179" spans="18:18" x14ac:dyDescent="0.2">
      <c r="R28179" s="236"/>
    </row>
    <row r="28180" spans="18:18" x14ac:dyDescent="0.2">
      <c r="R28180" s="237"/>
    </row>
    <row r="28181" spans="18:18" x14ac:dyDescent="0.2">
      <c r="R28181" s="237"/>
    </row>
    <row r="28186" spans="18:18" x14ac:dyDescent="0.2">
      <c r="R28186" s="97"/>
    </row>
    <row r="28187" spans="18:18" x14ac:dyDescent="0.2">
      <c r="R28187" s="234"/>
    </row>
    <row r="28188" spans="18:18" x14ac:dyDescent="0.2">
      <c r="R28188" s="262"/>
    </row>
    <row r="28189" spans="18:18" x14ac:dyDescent="0.2">
      <c r="R28189" s="234"/>
    </row>
    <row r="28190" spans="18:18" x14ac:dyDescent="0.2">
      <c r="R28190" s="234"/>
    </row>
    <row r="28191" spans="18:18" x14ac:dyDescent="0.2">
      <c r="R28191" s="94"/>
    </row>
    <row r="28206" spans="18:18" x14ac:dyDescent="0.2">
      <c r="R28206" s="235"/>
    </row>
    <row r="28207" spans="18:18" x14ac:dyDescent="0.2">
      <c r="R28207" s="234"/>
    </row>
    <row r="28208" spans="18:18" x14ac:dyDescent="0.2">
      <c r="R28208" s="236"/>
    </row>
    <row r="28209" spans="18:18" x14ac:dyDescent="0.2">
      <c r="R28209" s="236"/>
    </row>
    <row r="28210" spans="18:18" x14ac:dyDescent="0.2">
      <c r="R28210" s="234"/>
    </row>
    <row r="28211" spans="18:18" x14ac:dyDescent="0.2">
      <c r="R28211" s="236"/>
    </row>
    <row r="28212" spans="18:18" x14ac:dyDescent="0.2">
      <c r="R28212" s="236"/>
    </row>
    <row r="28213" spans="18:18" x14ac:dyDescent="0.2">
      <c r="R28213" s="237"/>
    </row>
    <row r="28214" spans="18:18" x14ac:dyDescent="0.2">
      <c r="R28214" s="237"/>
    </row>
    <row r="28219" spans="18:18" x14ac:dyDescent="0.2">
      <c r="R28219" s="97"/>
    </row>
    <row r="28220" spans="18:18" x14ac:dyDescent="0.2">
      <c r="R28220" s="234"/>
    </row>
    <row r="28221" spans="18:18" x14ac:dyDescent="0.2">
      <c r="R28221" s="262"/>
    </row>
    <row r="28222" spans="18:18" x14ac:dyDescent="0.2">
      <c r="R28222" s="234"/>
    </row>
    <row r="28223" spans="18:18" x14ac:dyDescent="0.2">
      <c r="R28223" s="234"/>
    </row>
    <row r="28224" spans="18:18" x14ac:dyDescent="0.2">
      <c r="R28224" s="94"/>
    </row>
    <row r="28239" spans="18:18" x14ac:dyDescent="0.2">
      <c r="R28239" s="235"/>
    </row>
    <row r="28240" spans="18:18" x14ac:dyDescent="0.2">
      <c r="R28240" s="234"/>
    </row>
    <row r="28241" spans="18:18" x14ac:dyDescent="0.2">
      <c r="R28241" s="236"/>
    </row>
    <row r="28242" spans="18:18" x14ac:dyDescent="0.2">
      <c r="R28242" s="236"/>
    </row>
    <row r="28243" spans="18:18" x14ac:dyDescent="0.2">
      <c r="R28243" s="234"/>
    </row>
    <row r="28244" spans="18:18" x14ac:dyDescent="0.2">
      <c r="R28244" s="236"/>
    </row>
    <row r="28245" spans="18:18" x14ac:dyDescent="0.2">
      <c r="R28245" s="236"/>
    </row>
    <row r="28246" spans="18:18" x14ac:dyDescent="0.2">
      <c r="R28246" s="237"/>
    </row>
    <row r="28247" spans="18:18" x14ac:dyDescent="0.2">
      <c r="R28247" s="237"/>
    </row>
    <row r="28252" spans="18:18" x14ac:dyDescent="0.2">
      <c r="R28252" s="97"/>
    </row>
    <row r="28253" spans="18:18" x14ac:dyDescent="0.2">
      <c r="R28253" s="234"/>
    </row>
    <row r="28254" spans="18:18" x14ac:dyDescent="0.2">
      <c r="R28254" s="262"/>
    </row>
    <row r="28255" spans="18:18" x14ac:dyDescent="0.2">
      <c r="R28255" s="234"/>
    </row>
    <row r="28256" spans="18:18" x14ac:dyDescent="0.2">
      <c r="R28256" s="234"/>
    </row>
    <row r="28257" spans="18:18" x14ac:dyDescent="0.2">
      <c r="R28257" s="94"/>
    </row>
    <row r="28272" spans="18:18" x14ac:dyDescent="0.2">
      <c r="R28272" s="235"/>
    </row>
    <row r="28273" spans="18:18" x14ac:dyDescent="0.2">
      <c r="R28273" s="234"/>
    </row>
    <row r="28274" spans="18:18" x14ac:dyDescent="0.2">
      <c r="R28274" s="236"/>
    </row>
    <row r="28275" spans="18:18" x14ac:dyDescent="0.2">
      <c r="R28275" s="236"/>
    </row>
    <row r="28276" spans="18:18" x14ac:dyDescent="0.2">
      <c r="R28276" s="234"/>
    </row>
    <row r="28277" spans="18:18" x14ac:dyDescent="0.2">
      <c r="R28277" s="236"/>
    </row>
    <row r="28278" spans="18:18" x14ac:dyDescent="0.2">
      <c r="R28278" s="236"/>
    </row>
    <row r="28279" spans="18:18" x14ac:dyDescent="0.2">
      <c r="R28279" s="237"/>
    </row>
    <row r="28280" spans="18:18" x14ac:dyDescent="0.2">
      <c r="R28280" s="237"/>
    </row>
    <row r="28285" spans="18:18" x14ac:dyDescent="0.2">
      <c r="R28285" s="97"/>
    </row>
    <row r="28286" spans="18:18" x14ac:dyDescent="0.2">
      <c r="R28286" s="234"/>
    </row>
    <row r="28287" spans="18:18" x14ac:dyDescent="0.2">
      <c r="R28287" s="262"/>
    </row>
    <row r="28288" spans="18:18" x14ac:dyDescent="0.2">
      <c r="R28288" s="234"/>
    </row>
    <row r="28289" spans="18:18" x14ac:dyDescent="0.2">
      <c r="R28289" s="234"/>
    </row>
    <row r="28290" spans="18:18" x14ac:dyDescent="0.2">
      <c r="R28290" s="94"/>
    </row>
    <row r="28305" spans="18:18" x14ac:dyDescent="0.2">
      <c r="R28305" s="235"/>
    </row>
    <row r="28306" spans="18:18" x14ac:dyDescent="0.2">
      <c r="R28306" s="234"/>
    </row>
    <row r="28307" spans="18:18" x14ac:dyDescent="0.2">
      <c r="R28307" s="236"/>
    </row>
    <row r="28308" spans="18:18" x14ac:dyDescent="0.2">
      <c r="R28308" s="236"/>
    </row>
    <row r="28309" spans="18:18" x14ac:dyDescent="0.2">
      <c r="R28309" s="234"/>
    </row>
    <row r="28310" spans="18:18" x14ac:dyDescent="0.2">
      <c r="R28310" s="236"/>
    </row>
    <row r="28311" spans="18:18" x14ac:dyDescent="0.2">
      <c r="R28311" s="236"/>
    </row>
    <row r="28312" spans="18:18" x14ac:dyDescent="0.2">
      <c r="R28312" s="237"/>
    </row>
    <row r="28313" spans="18:18" x14ac:dyDescent="0.2">
      <c r="R28313" s="237"/>
    </row>
    <row r="28318" spans="18:18" x14ac:dyDescent="0.2">
      <c r="R28318" s="97"/>
    </row>
    <row r="28319" spans="18:18" x14ac:dyDescent="0.2">
      <c r="R28319" s="234"/>
    </row>
    <row r="28320" spans="18:18" x14ac:dyDescent="0.2">
      <c r="R28320" s="262"/>
    </row>
    <row r="28321" spans="18:18" x14ac:dyDescent="0.2">
      <c r="R28321" s="234"/>
    </row>
    <row r="28322" spans="18:18" x14ac:dyDescent="0.2">
      <c r="R28322" s="234"/>
    </row>
    <row r="28323" spans="18:18" x14ac:dyDescent="0.2">
      <c r="R28323" s="94"/>
    </row>
    <row r="28338" spans="18:18" x14ac:dyDescent="0.2">
      <c r="R28338" s="235"/>
    </row>
    <row r="28339" spans="18:18" x14ac:dyDescent="0.2">
      <c r="R28339" s="234"/>
    </row>
    <row r="28340" spans="18:18" x14ac:dyDescent="0.2">
      <c r="R28340" s="236"/>
    </row>
    <row r="28341" spans="18:18" x14ac:dyDescent="0.2">
      <c r="R28341" s="236"/>
    </row>
    <row r="28342" spans="18:18" x14ac:dyDescent="0.2">
      <c r="R28342" s="234"/>
    </row>
    <row r="28343" spans="18:18" x14ac:dyDescent="0.2">
      <c r="R28343" s="236"/>
    </row>
    <row r="28344" spans="18:18" x14ac:dyDescent="0.2">
      <c r="R28344" s="236"/>
    </row>
    <row r="28345" spans="18:18" x14ac:dyDescent="0.2">
      <c r="R28345" s="237"/>
    </row>
    <row r="28346" spans="18:18" x14ac:dyDescent="0.2">
      <c r="R28346" s="237"/>
    </row>
    <row r="28351" spans="18:18" x14ac:dyDescent="0.2">
      <c r="R28351" s="97"/>
    </row>
    <row r="28352" spans="18:18" x14ac:dyDescent="0.2">
      <c r="R28352" s="234"/>
    </row>
    <row r="28353" spans="18:18" x14ac:dyDescent="0.2">
      <c r="R28353" s="262"/>
    </row>
    <row r="28354" spans="18:18" x14ac:dyDescent="0.2">
      <c r="R28354" s="234"/>
    </row>
    <row r="28355" spans="18:18" x14ac:dyDescent="0.2">
      <c r="R28355" s="234"/>
    </row>
    <row r="28356" spans="18:18" x14ac:dyDescent="0.2">
      <c r="R28356" s="94"/>
    </row>
    <row r="28371" spans="18:18" x14ac:dyDescent="0.2">
      <c r="R28371" s="235"/>
    </row>
    <row r="28372" spans="18:18" x14ac:dyDescent="0.2">
      <c r="R28372" s="234"/>
    </row>
    <row r="28373" spans="18:18" x14ac:dyDescent="0.2">
      <c r="R28373" s="236"/>
    </row>
    <row r="28374" spans="18:18" x14ac:dyDescent="0.2">
      <c r="R28374" s="236"/>
    </row>
    <row r="28375" spans="18:18" x14ac:dyDescent="0.2">
      <c r="R28375" s="234"/>
    </row>
    <row r="28376" spans="18:18" x14ac:dyDescent="0.2">
      <c r="R28376" s="236"/>
    </row>
    <row r="28377" spans="18:18" x14ac:dyDescent="0.2">
      <c r="R28377" s="236"/>
    </row>
    <row r="28378" spans="18:18" x14ac:dyDescent="0.2">
      <c r="R28378" s="237"/>
    </row>
    <row r="28379" spans="18:18" x14ac:dyDescent="0.2">
      <c r="R28379" s="237"/>
    </row>
    <row r="28384" spans="18:18" x14ac:dyDescent="0.2">
      <c r="R28384" s="97"/>
    </row>
    <row r="28385" spans="18:18" x14ac:dyDescent="0.2">
      <c r="R28385" s="234"/>
    </row>
    <row r="28386" spans="18:18" x14ac:dyDescent="0.2">
      <c r="R28386" s="262"/>
    </row>
    <row r="28387" spans="18:18" x14ac:dyDescent="0.2">
      <c r="R28387" s="234"/>
    </row>
    <row r="28388" spans="18:18" x14ac:dyDescent="0.2">
      <c r="R28388" s="234"/>
    </row>
    <row r="28389" spans="18:18" x14ac:dyDescent="0.2">
      <c r="R28389" s="94"/>
    </row>
    <row r="28404" spans="18:18" x14ac:dyDescent="0.2">
      <c r="R28404" s="235"/>
    </row>
    <row r="28405" spans="18:18" x14ac:dyDescent="0.2">
      <c r="R28405" s="234"/>
    </row>
    <row r="28406" spans="18:18" x14ac:dyDescent="0.2">
      <c r="R28406" s="236"/>
    </row>
    <row r="28407" spans="18:18" x14ac:dyDescent="0.2">
      <c r="R28407" s="236"/>
    </row>
    <row r="28408" spans="18:18" x14ac:dyDescent="0.2">
      <c r="R28408" s="234"/>
    </row>
    <row r="28409" spans="18:18" x14ac:dyDescent="0.2">
      <c r="R28409" s="236"/>
    </row>
    <row r="28410" spans="18:18" x14ac:dyDescent="0.2">
      <c r="R28410" s="236"/>
    </row>
    <row r="28411" spans="18:18" x14ac:dyDescent="0.2">
      <c r="R28411" s="237"/>
    </row>
    <row r="28412" spans="18:18" x14ac:dyDescent="0.2">
      <c r="R28412" s="237"/>
    </row>
    <row r="28417" spans="18:18" x14ac:dyDescent="0.2">
      <c r="R28417" s="97"/>
    </row>
    <row r="28418" spans="18:18" x14ac:dyDescent="0.2">
      <c r="R28418" s="234"/>
    </row>
    <row r="28419" spans="18:18" x14ac:dyDescent="0.2">
      <c r="R28419" s="262"/>
    </row>
    <row r="28420" spans="18:18" x14ac:dyDescent="0.2">
      <c r="R28420" s="234"/>
    </row>
    <row r="28421" spans="18:18" x14ac:dyDescent="0.2">
      <c r="R28421" s="234"/>
    </row>
    <row r="28422" spans="18:18" x14ac:dyDescent="0.2">
      <c r="R28422" s="94"/>
    </row>
    <row r="28437" spans="18:18" x14ac:dyDescent="0.2">
      <c r="R28437" s="235"/>
    </row>
    <row r="28438" spans="18:18" x14ac:dyDescent="0.2">
      <c r="R28438" s="234"/>
    </row>
    <row r="28439" spans="18:18" x14ac:dyDescent="0.2">
      <c r="R28439" s="236"/>
    </row>
    <row r="28440" spans="18:18" x14ac:dyDescent="0.2">
      <c r="R28440" s="236"/>
    </row>
    <row r="28441" spans="18:18" x14ac:dyDescent="0.2">
      <c r="R28441" s="234"/>
    </row>
    <row r="28442" spans="18:18" x14ac:dyDescent="0.2">
      <c r="R28442" s="236"/>
    </row>
    <row r="28443" spans="18:18" x14ac:dyDescent="0.2">
      <c r="R28443" s="236"/>
    </row>
    <row r="28444" spans="18:18" x14ac:dyDescent="0.2">
      <c r="R28444" s="237"/>
    </row>
    <row r="28445" spans="18:18" x14ac:dyDescent="0.2">
      <c r="R28445" s="237"/>
    </row>
    <row r="28450" spans="18:18" x14ac:dyDescent="0.2">
      <c r="R28450" s="97"/>
    </row>
    <row r="28451" spans="18:18" x14ac:dyDescent="0.2">
      <c r="R28451" s="234"/>
    </row>
    <row r="28452" spans="18:18" x14ac:dyDescent="0.2">
      <c r="R28452" s="262"/>
    </row>
    <row r="28453" spans="18:18" x14ac:dyDescent="0.2">
      <c r="R28453" s="234"/>
    </row>
    <row r="28454" spans="18:18" x14ac:dyDescent="0.2">
      <c r="R28454" s="234"/>
    </row>
    <row r="28455" spans="18:18" x14ac:dyDescent="0.2">
      <c r="R28455" s="94"/>
    </row>
    <row r="28470" spans="18:18" x14ac:dyDescent="0.2">
      <c r="R28470" s="235"/>
    </row>
    <row r="28471" spans="18:18" x14ac:dyDescent="0.2">
      <c r="R28471" s="234"/>
    </row>
    <row r="28472" spans="18:18" x14ac:dyDescent="0.2">
      <c r="R28472" s="236"/>
    </row>
    <row r="28473" spans="18:18" x14ac:dyDescent="0.2">
      <c r="R28473" s="236"/>
    </row>
    <row r="28474" spans="18:18" x14ac:dyDescent="0.2">
      <c r="R28474" s="234"/>
    </row>
    <row r="28475" spans="18:18" x14ac:dyDescent="0.2">
      <c r="R28475" s="236"/>
    </row>
    <row r="28476" spans="18:18" x14ac:dyDescent="0.2">
      <c r="R28476" s="236"/>
    </row>
    <row r="28477" spans="18:18" x14ac:dyDescent="0.2">
      <c r="R28477" s="237"/>
    </row>
    <row r="28478" spans="18:18" x14ac:dyDescent="0.2">
      <c r="R28478" s="237"/>
    </row>
    <row r="28483" spans="18:18" x14ac:dyDescent="0.2">
      <c r="R28483" s="97"/>
    </row>
    <row r="28484" spans="18:18" x14ac:dyDescent="0.2">
      <c r="R28484" s="234"/>
    </row>
    <row r="28485" spans="18:18" x14ac:dyDescent="0.2">
      <c r="R28485" s="262"/>
    </row>
    <row r="28486" spans="18:18" x14ac:dyDescent="0.2">
      <c r="R28486" s="234"/>
    </row>
    <row r="28487" spans="18:18" x14ac:dyDescent="0.2">
      <c r="R28487" s="234"/>
    </row>
    <row r="28488" spans="18:18" x14ac:dyDescent="0.2">
      <c r="R28488" s="94"/>
    </row>
    <row r="28503" spans="18:18" x14ac:dyDescent="0.2">
      <c r="R28503" s="235"/>
    </row>
    <row r="28504" spans="18:18" x14ac:dyDescent="0.2">
      <c r="R28504" s="234"/>
    </row>
    <row r="28505" spans="18:18" x14ac:dyDescent="0.2">
      <c r="R28505" s="236"/>
    </row>
    <row r="28506" spans="18:18" x14ac:dyDescent="0.2">
      <c r="R28506" s="236"/>
    </row>
    <row r="28507" spans="18:18" x14ac:dyDescent="0.2">
      <c r="R28507" s="234"/>
    </row>
    <row r="28508" spans="18:18" x14ac:dyDescent="0.2">
      <c r="R28508" s="236"/>
    </row>
    <row r="28509" spans="18:18" x14ac:dyDescent="0.2">
      <c r="R28509" s="236"/>
    </row>
    <row r="28510" spans="18:18" x14ac:dyDescent="0.2">
      <c r="R28510" s="237"/>
    </row>
    <row r="28511" spans="18:18" x14ac:dyDescent="0.2">
      <c r="R28511" s="237"/>
    </row>
    <row r="28516" spans="18:18" x14ac:dyDescent="0.2">
      <c r="R28516" s="97"/>
    </row>
    <row r="28517" spans="18:18" x14ac:dyDescent="0.2">
      <c r="R28517" s="234"/>
    </row>
    <row r="28518" spans="18:18" x14ac:dyDescent="0.2">
      <c r="R28518" s="262"/>
    </row>
    <row r="28519" spans="18:18" x14ac:dyDescent="0.2">
      <c r="R28519" s="234"/>
    </row>
    <row r="28520" spans="18:18" x14ac:dyDescent="0.2">
      <c r="R28520" s="234"/>
    </row>
    <row r="28521" spans="18:18" x14ac:dyDescent="0.2">
      <c r="R28521" s="94"/>
    </row>
    <row r="28536" spans="18:18" x14ac:dyDescent="0.2">
      <c r="R28536" s="235"/>
    </row>
    <row r="28537" spans="18:18" x14ac:dyDescent="0.2">
      <c r="R28537" s="234"/>
    </row>
    <row r="28538" spans="18:18" x14ac:dyDescent="0.2">
      <c r="R28538" s="236"/>
    </row>
    <row r="28539" spans="18:18" x14ac:dyDescent="0.2">
      <c r="R28539" s="236"/>
    </row>
    <row r="28540" spans="18:18" x14ac:dyDescent="0.2">
      <c r="R28540" s="234"/>
    </row>
    <row r="28541" spans="18:18" x14ac:dyDescent="0.2">
      <c r="R28541" s="236"/>
    </row>
    <row r="28542" spans="18:18" x14ac:dyDescent="0.2">
      <c r="R28542" s="236"/>
    </row>
    <row r="28543" spans="18:18" x14ac:dyDescent="0.2">
      <c r="R28543" s="237"/>
    </row>
    <row r="28544" spans="18:18" x14ac:dyDescent="0.2">
      <c r="R28544" s="237"/>
    </row>
    <row r="28549" spans="18:18" x14ac:dyDescent="0.2">
      <c r="R28549" s="97"/>
    </row>
    <row r="28550" spans="18:18" x14ac:dyDescent="0.2">
      <c r="R28550" s="234"/>
    </row>
    <row r="28551" spans="18:18" x14ac:dyDescent="0.2">
      <c r="R28551" s="262"/>
    </row>
    <row r="28552" spans="18:18" x14ac:dyDescent="0.2">
      <c r="R28552" s="234"/>
    </row>
    <row r="28553" spans="18:18" x14ac:dyDescent="0.2">
      <c r="R28553" s="234"/>
    </row>
    <row r="28554" spans="18:18" x14ac:dyDescent="0.2">
      <c r="R28554" s="94"/>
    </row>
    <row r="28569" spans="18:18" x14ac:dyDescent="0.2">
      <c r="R28569" s="235"/>
    </row>
    <row r="28570" spans="18:18" x14ac:dyDescent="0.2">
      <c r="R28570" s="234"/>
    </row>
    <row r="28571" spans="18:18" x14ac:dyDescent="0.2">
      <c r="R28571" s="236"/>
    </row>
    <row r="28572" spans="18:18" x14ac:dyDescent="0.2">
      <c r="R28572" s="236"/>
    </row>
    <row r="28573" spans="18:18" x14ac:dyDescent="0.2">
      <c r="R28573" s="234"/>
    </row>
    <row r="28574" spans="18:18" x14ac:dyDescent="0.2">
      <c r="R28574" s="236"/>
    </row>
    <row r="28575" spans="18:18" x14ac:dyDescent="0.2">
      <c r="R28575" s="236"/>
    </row>
    <row r="28576" spans="18:18" x14ac:dyDescent="0.2">
      <c r="R28576" s="237"/>
    </row>
    <row r="28577" spans="18:18" x14ac:dyDescent="0.2">
      <c r="R28577" s="237"/>
    </row>
    <row r="28582" spans="18:18" x14ac:dyDescent="0.2">
      <c r="R28582" s="97"/>
    </row>
    <row r="28583" spans="18:18" x14ac:dyDescent="0.2">
      <c r="R28583" s="234"/>
    </row>
    <row r="28584" spans="18:18" x14ac:dyDescent="0.2">
      <c r="R28584" s="262"/>
    </row>
    <row r="28585" spans="18:18" x14ac:dyDescent="0.2">
      <c r="R28585" s="234"/>
    </row>
    <row r="28586" spans="18:18" x14ac:dyDescent="0.2">
      <c r="R28586" s="234"/>
    </row>
    <row r="28587" spans="18:18" x14ac:dyDescent="0.2">
      <c r="R28587" s="94"/>
    </row>
    <row r="28602" spans="18:18" x14ac:dyDescent="0.2">
      <c r="R28602" s="235"/>
    </row>
    <row r="28603" spans="18:18" x14ac:dyDescent="0.2">
      <c r="R28603" s="234"/>
    </row>
    <row r="28604" spans="18:18" x14ac:dyDescent="0.2">
      <c r="R28604" s="236"/>
    </row>
    <row r="28605" spans="18:18" x14ac:dyDescent="0.2">
      <c r="R28605" s="236"/>
    </row>
    <row r="28606" spans="18:18" x14ac:dyDescent="0.2">
      <c r="R28606" s="234"/>
    </row>
    <row r="28607" spans="18:18" x14ac:dyDescent="0.2">
      <c r="R28607" s="236"/>
    </row>
    <row r="28608" spans="18:18" x14ac:dyDescent="0.2">
      <c r="R28608" s="236"/>
    </row>
    <row r="28609" spans="18:18" x14ac:dyDescent="0.2">
      <c r="R28609" s="237"/>
    </row>
    <row r="28610" spans="18:18" x14ac:dyDescent="0.2">
      <c r="R28610" s="237"/>
    </row>
    <row r="28615" spans="18:18" x14ac:dyDescent="0.2">
      <c r="R28615" s="97"/>
    </row>
    <row r="28616" spans="18:18" x14ac:dyDescent="0.2">
      <c r="R28616" s="234"/>
    </row>
    <row r="28617" spans="18:18" x14ac:dyDescent="0.2">
      <c r="R28617" s="262"/>
    </row>
    <row r="28618" spans="18:18" x14ac:dyDescent="0.2">
      <c r="R28618" s="234"/>
    </row>
    <row r="28619" spans="18:18" x14ac:dyDescent="0.2">
      <c r="R28619" s="234"/>
    </row>
    <row r="28620" spans="18:18" x14ac:dyDescent="0.2">
      <c r="R28620" s="94"/>
    </row>
    <row r="28635" spans="18:18" x14ac:dyDescent="0.2">
      <c r="R28635" s="235"/>
    </row>
    <row r="28636" spans="18:18" x14ac:dyDescent="0.2">
      <c r="R28636" s="234"/>
    </row>
    <row r="28637" spans="18:18" x14ac:dyDescent="0.2">
      <c r="R28637" s="236"/>
    </row>
    <row r="28638" spans="18:18" x14ac:dyDescent="0.2">
      <c r="R28638" s="236"/>
    </row>
    <row r="28639" spans="18:18" x14ac:dyDescent="0.2">
      <c r="R28639" s="234"/>
    </row>
    <row r="28640" spans="18:18" x14ac:dyDescent="0.2">
      <c r="R28640" s="236"/>
    </row>
    <row r="28641" spans="18:18" x14ac:dyDescent="0.2">
      <c r="R28641" s="236"/>
    </row>
    <row r="28642" spans="18:18" x14ac:dyDescent="0.2">
      <c r="R28642" s="237"/>
    </row>
    <row r="28643" spans="18:18" x14ac:dyDescent="0.2">
      <c r="R28643" s="237"/>
    </row>
    <row r="28648" spans="18:18" x14ac:dyDescent="0.2">
      <c r="R28648" s="97"/>
    </row>
    <row r="28649" spans="18:18" x14ac:dyDescent="0.2">
      <c r="R28649" s="234"/>
    </row>
    <row r="28650" spans="18:18" x14ac:dyDescent="0.2">
      <c r="R28650" s="262"/>
    </row>
    <row r="28651" spans="18:18" x14ac:dyDescent="0.2">
      <c r="R28651" s="234"/>
    </row>
    <row r="28652" spans="18:18" x14ac:dyDescent="0.2">
      <c r="R28652" s="234"/>
    </row>
    <row r="28653" spans="18:18" x14ac:dyDescent="0.2">
      <c r="R28653" s="94"/>
    </row>
    <row r="28668" spans="18:18" x14ac:dyDescent="0.2">
      <c r="R28668" s="235"/>
    </row>
    <row r="28669" spans="18:18" x14ac:dyDescent="0.2">
      <c r="R28669" s="234"/>
    </row>
    <row r="28670" spans="18:18" x14ac:dyDescent="0.2">
      <c r="R28670" s="236"/>
    </row>
    <row r="28671" spans="18:18" x14ac:dyDescent="0.2">
      <c r="R28671" s="236"/>
    </row>
    <row r="28672" spans="18:18" x14ac:dyDescent="0.2">
      <c r="R28672" s="234"/>
    </row>
    <row r="28673" spans="18:18" x14ac:dyDescent="0.2">
      <c r="R28673" s="236"/>
    </row>
    <row r="28674" spans="18:18" x14ac:dyDescent="0.2">
      <c r="R28674" s="236"/>
    </row>
    <row r="28675" spans="18:18" x14ac:dyDescent="0.2">
      <c r="R28675" s="237"/>
    </row>
    <row r="28676" spans="18:18" x14ac:dyDescent="0.2">
      <c r="R28676" s="237"/>
    </row>
    <row r="28681" spans="18:18" x14ac:dyDescent="0.2">
      <c r="R28681" s="97"/>
    </row>
    <row r="28682" spans="18:18" x14ac:dyDescent="0.2">
      <c r="R28682" s="234"/>
    </row>
    <row r="28683" spans="18:18" x14ac:dyDescent="0.2">
      <c r="R28683" s="262"/>
    </row>
    <row r="28684" spans="18:18" x14ac:dyDescent="0.2">
      <c r="R28684" s="234"/>
    </row>
    <row r="28685" spans="18:18" x14ac:dyDescent="0.2">
      <c r="R28685" s="234"/>
    </row>
    <row r="28686" spans="18:18" x14ac:dyDescent="0.2">
      <c r="R28686" s="94"/>
    </row>
    <row r="28701" spans="18:18" x14ac:dyDescent="0.2">
      <c r="R28701" s="235"/>
    </row>
    <row r="28702" spans="18:18" x14ac:dyDescent="0.2">
      <c r="R28702" s="234"/>
    </row>
    <row r="28703" spans="18:18" x14ac:dyDescent="0.2">
      <c r="R28703" s="236"/>
    </row>
    <row r="28704" spans="18:18" x14ac:dyDescent="0.2">
      <c r="R28704" s="236"/>
    </row>
    <row r="28705" spans="18:18" x14ac:dyDescent="0.2">
      <c r="R28705" s="234"/>
    </row>
    <row r="28706" spans="18:18" x14ac:dyDescent="0.2">
      <c r="R28706" s="236"/>
    </row>
    <row r="28707" spans="18:18" x14ac:dyDescent="0.2">
      <c r="R28707" s="236"/>
    </row>
    <row r="28708" spans="18:18" x14ac:dyDescent="0.2">
      <c r="R28708" s="237"/>
    </row>
    <row r="28709" spans="18:18" x14ac:dyDescent="0.2">
      <c r="R28709" s="237"/>
    </row>
    <row r="28714" spans="18:18" x14ac:dyDescent="0.2">
      <c r="R28714" s="97"/>
    </row>
    <row r="28715" spans="18:18" x14ac:dyDescent="0.2">
      <c r="R28715" s="234"/>
    </row>
    <row r="28716" spans="18:18" x14ac:dyDescent="0.2">
      <c r="R28716" s="262"/>
    </row>
    <row r="28717" spans="18:18" x14ac:dyDescent="0.2">
      <c r="R28717" s="234"/>
    </row>
    <row r="28718" spans="18:18" x14ac:dyDescent="0.2">
      <c r="R28718" s="234"/>
    </row>
    <row r="28719" spans="18:18" x14ac:dyDescent="0.2">
      <c r="R28719" s="94"/>
    </row>
    <row r="28734" spans="18:18" x14ac:dyDescent="0.2">
      <c r="R28734" s="235"/>
    </row>
    <row r="28735" spans="18:18" x14ac:dyDescent="0.2">
      <c r="R28735" s="234"/>
    </row>
    <row r="28736" spans="18:18" x14ac:dyDescent="0.2">
      <c r="R28736" s="236"/>
    </row>
    <row r="28737" spans="18:18" x14ac:dyDescent="0.2">
      <c r="R28737" s="236"/>
    </row>
    <row r="28738" spans="18:18" x14ac:dyDescent="0.2">
      <c r="R28738" s="234"/>
    </row>
    <row r="28739" spans="18:18" x14ac:dyDescent="0.2">
      <c r="R28739" s="236"/>
    </row>
    <row r="28740" spans="18:18" x14ac:dyDescent="0.2">
      <c r="R28740" s="236"/>
    </row>
    <row r="28741" spans="18:18" x14ac:dyDescent="0.2">
      <c r="R28741" s="237"/>
    </row>
    <row r="28742" spans="18:18" x14ac:dyDescent="0.2">
      <c r="R28742" s="237"/>
    </row>
    <row r="28747" spans="18:18" x14ac:dyDescent="0.2">
      <c r="R28747" s="97"/>
    </row>
    <row r="28748" spans="18:18" x14ac:dyDescent="0.2">
      <c r="R28748" s="234"/>
    </row>
    <row r="28749" spans="18:18" x14ac:dyDescent="0.2">
      <c r="R28749" s="262"/>
    </row>
    <row r="28750" spans="18:18" x14ac:dyDescent="0.2">
      <c r="R28750" s="234"/>
    </row>
    <row r="28751" spans="18:18" x14ac:dyDescent="0.2">
      <c r="R28751" s="234"/>
    </row>
    <row r="28752" spans="18:18" x14ac:dyDescent="0.2">
      <c r="R28752" s="94"/>
    </row>
    <row r="28767" spans="18:18" x14ac:dyDescent="0.2">
      <c r="R28767" s="235"/>
    </row>
    <row r="28768" spans="18:18" x14ac:dyDescent="0.2">
      <c r="R28768" s="234"/>
    </row>
    <row r="28769" spans="18:18" x14ac:dyDescent="0.2">
      <c r="R28769" s="236"/>
    </row>
    <row r="28770" spans="18:18" x14ac:dyDescent="0.2">
      <c r="R28770" s="236"/>
    </row>
    <row r="28771" spans="18:18" x14ac:dyDescent="0.2">
      <c r="R28771" s="234"/>
    </row>
    <row r="28772" spans="18:18" x14ac:dyDescent="0.2">
      <c r="R28772" s="236"/>
    </row>
    <row r="28773" spans="18:18" x14ac:dyDescent="0.2">
      <c r="R28773" s="236"/>
    </row>
    <row r="28774" spans="18:18" x14ac:dyDescent="0.2">
      <c r="R28774" s="237"/>
    </row>
    <row r="28775" spans="18:18" x14ac:dyDescent="0.2">
      <c r="R28775" s="237"/>
    </row>
    <row r="28780" spans="18:18" x14ac:dyDescent="0.2">
      <c r="R28780" s="97"/>
    </row>
    <row r="28781" spans="18:18" x14ac:dyDescent="0.2">
      <c r="R28781" s="234"/>
    </row>
    <row r="28782" spans="18:18" x14ac:dyDescent="0.2">
      <c r="R28782" s="262"/>
    </row>
    <row r="28783" spans="18:18" x14ac:dyDescent="0.2">
      <c r="R28783" s="234"/>
    </row>
    <row r="28784" spans="18:18" x14ac:dyDescent="0.2">
      <c r="R28784" s="234"/>
    </row>
    <row r="28785" spans="18:18" x14ac:dyDescent="0.2">
      <c r="R28785" s="94"/>
    </row>
    <row r="28800" spans="18:18" x14ac:dyDescent="0.2">
      <c r="R28800" s="235"/>
    </row>
    <row r="28801" spans="18:18" x14ac:dyDescent="0.2">
      <c r="R28801" s="234"/>
    </row>
    <row r="28802" spans="18:18" x14ac:dyDescent="0.2">
      <c r="R28802" s="236"/>
    </row>
    <row r="28803" spans="18:18" x14ac:dyDescent="0.2">
      <c r="R28803" s="236"/>
    </row>
    <row r="28804" spans="18:18" x14ac:dyDescent="0.2">
      <c r="R28804" s="234"/>
    </row>
    <row r="28805" spans="18:18" x14ac:dyDescent="0.2">
      <c r="R28805" s="236"/>
    </row>
    <row r="28806" spans="18:18" x14ac:dyDescent="0.2">
      <c r="R28806" s="236"/>
    </row>
    <row r="28807" spans="18:18" x14ac:dyDescent="0.2">
      <c r="R28807" s="237"/>
    </row>
    <row r="28808" spans="18:18" x14ac:dyDescent="0.2">
      <c r="R28808" s="237"/>
    </row>
    <row r="28813" spans="18:18" x14ac:dyDescent="0.2">
      <c r="R28813" s="97"/>
    </row>
    <row r="28814" spans="18:18" x14ac:dyDescent="0.2">
      <c r="R28814" s="234"/>
    </row>
    <row r="28815" spans="18:18" x14ac:dyDescent="0.2">
      <c r="R28815" s="262"/>
    </row>
    <row r="28816" spans="18:18" x14ac:dyDescent="0.2">
      <c r="R28816" s="234"/>
    </row>
    <row r="28817" spans="18:18" x14ac:dyDescent="0.2">
      <c r="R28817" s="234"/>
    </row>
    <row r="28818" spans="18:18" x14ac:dyDescent="0.2">
      <c r="R28818" s="94"/>
    </row>
    <row r="28833" spans="18:18" x14ac:dyDescent="0.2">
      <c r="R28833" s="235"/>
    </row>
    <row r="28834" spans="18:18" x14ac:dyDescent="0.2">
      <c r="R28834" s="234"/>
    </row>
    <row r="28835" spans="18:18" x14ac:dyDescent="0.2">
      <c r="R28835" s="236"/>
    </row>
    <row r="28836" spans="18:18" x14ac:dyDescent="0.2">
      <c r="R28836" s="236"/>
    </row>
    <row r="28837" spans="18:18" x14ac:dyDescent="0.2">
      <c r="R28837" s="234"/>
    </row>
    <row r="28838" spans="18:18" x14ac:dyDescent="0.2">
      <c r="R28838" s="236"/>
    </row>
    <row r="28839" spans="18:18" x14ac:dyDescent="0.2">
      <c r="R28839" s="236"/>
    </row>
    <row r="28840" spans="18:18" x14ac:dyDescent="0.2">
      <c r="R28840" s="237"/>
    </row>
    <row r="28841" spans="18:18" x14ac:dyDescent="0.2">
      <c r="R28841" s="237"/>
    </row>
    <row r="28846" spans="18:18" x14ac:dyDescent="0.2">
      <c r="R28846" s="97"/>
    </row>
    <row r="28847" spans="18:18" x14ac:dyDescent="0.2">
      <c r="R28847" s="234"/>
    </row>
    <row r="28848" spans="18:18" x14ac:dyDescent="0.2">
      <c r="R28848" s="262"/>
    </row>
    <row r="28849" spans="18:18" x14ac:dyDescent="0.2">
      <c r="R28849" s="234"/>
    </row>
    <row r="28850" spans="18:18" x14ac:dyDescent="0.2">
      <c r="R28850" s="234"/>
    </row>
    <row r="28851" spans="18:18" x14ac:dyDescent="0.2">
      <c r="R28851" s="94"/>
    </row>
    <row r="28866" spans="18:18" x14ac:dyDescent="0.2">
      <c r="R28866" s="235"/>
    </row>
    <row r="28867" spans="18:18" x14ac:dyDescent="0.2">
      <c r="R28867" s="234"/>
    </row>
    <row r="28868" spans="18:18" x14ac:dyDescent="0.2">
      <c r="R28868" s="236"/>
    </row>
    <row r="28869" spans="18:18" x14ac:dyDescent="0.2">
      <c r="R28869" s="236"/>
    </row>
    <row r="28870" spans="18:18" x14ac:dyDescent="0.2">
      <c r="R28870" s="234"/>
    </row>
    <row r="28871" spans="18:18" x14ac:dyDescent="0.2">
      <c r="R28871" s="236"/>
    </row>
    <row r="28872" spans="18:18" x14ac:dyDescent="0.2">
      <c r="R28872" s="236"/>
    </row>
    <row r="28873" spans="18:18" x14ac:dyDescent="0.2">
      <c r="R28873" s="237"/>
    </row>
    <row r="28874" spans="18:18" x14ac:dyDescent="0.2">
      <c r="R28874" s="237"/>
    </row>
    <row r="28879" spans="18:18" x14ac:dyDescent="0.2">
      <c r="R28879" s="97"/>
    </row>
    <row r="28880" spans="18:18" x14ac:dyDescent="0.2">
      <c r="R28880" s="234"/>
    </row>
    <row r="28881" spans="18:18" x14ac:dyDescent="0.2">
      <c r="R28881" s="262"/>
    </row>
    <row r="28882" spans="18:18" x14ac:dyDescent="0.2">
      <c r="R28882" s="234"/>
    </row>
    <row r="28883" spans="18:18" x14ac:dyDescent="0.2">
      <c r="R28883" s="234"/>
    </row>
    <row r="28884" spans="18:18" x14ac:dyDescent="0.2">
      <c r="R28884" s="94"/>
    </row>
    <row r="28899" spans="18:18" x14ac:dyDescent="0.2">
      <c r="R28899" s="235"/>
    </row>
    <row r="28900" spans="18:18" x14ac:dyDescent="0.2">
      <c r="R28900" s="234"/>
    </row>
    <row r="28901" spans="18:18" x14ac:dyDescent="0.2">
      <c r="R28901" s="236"/>
    </row>
    <row r="28902" spans="18:18" x14ac:dyDescent="0.2">
      <c r="R28902" s="236"/>
    </row>
    <row r="28903" spans="18:18" x14ac:dyDescent="0.2">
      <c r="R28903" s="234"/>
    </row>
    <row r="28904" spans="18:18" x14ac:dyDescent="0.2">
      <c r="R28904" s="236"/>
    </row>
    <row r="28905" spans="18:18" x14ac:dyDescent="0.2">
      <c r="R28905" s="236"/>
    </row>
    <row r="28906" spans="18:18" x14ac:dyDescent="0.2">
      <c r="R28906" s="237"/>
    </row>
    <row r="28907" spans="18:18" x14ac:dyDescent="0.2">
      <c r="R28907" s="237"/>
    </row>
    <row r="28912" spans="18:18" x14ac:dyDescent="0.2">
      <c r="R28912" s="97"/>
    </row>
    <row r="28913" spans="18:18" x14ac:dyDescent="0.2">
      <c r="R28913" s="234"/>
    </row>
    <row r="28914" spans="18:18" x14ac:dyDescent="0.2">
      <c r="R28914" s="262"/>
    </row>
    <row r="28915" spans="18:18" x14ac:dyDescent="0.2">
      <c r="R28915" s="234"/>
    </row>
    <row r="28916" spans="18:18" x14ac:dyDescent="0.2">
      <c r="R28916" s="234"/>
    </row>
    <row r="28917" spans="18:18" x14ac:dyDescent="0.2">
      <c r="R28917" s="94"/>
    </row>
    <row r="28932" spans="18:18" x14ac:dyDescent="0.2">
      <c r="R28932" s="235"/>
    </row>
    <row r="28933" spans="18:18" x14ac:dyDescent="0.2">
      <c r="R28933" s="234"/>
    </row>
    <row r="28934" spans="18:18" x14ac:dyDescent="0.2">
      <c r="R28934" s="236"/>
    </row>
    <row r="28935" spans="18:18" x14ac:dyDescent="0.2">
      <c r="R28935" s="236"/>
    </row>
    <row r="28936" spans="18:18" x14ac:dyDescent="0.2">
      <c r="R28936" s="234"/>
    </row>
    <row r="28937" spans="18:18" x14ac:dyDescent="0.2">
      <c r="R28937" s="236"/>
    </row>
    <row r="28938" spans="18:18" x14ac:dyDescent="0.2">
      <c r="R28938" s="236"/>
    </row>
    <row r="28939" spans="18:18" x14ac:dyDescent="0.2">
      <c r="R28939" s="237"/>
    </row>
    <row r="28940" spans="18:18" x14ac:dyDescent="0.2">
      <c r="R28940" s="237"/>
    </row>
    <row r="28945" spans="18:18" x14ac:dyDescent="0.2">
      <c r="R28945" s="97"/>
    </row>
    <row r="28946" spans="18:18" x14ac:dyDescent="0.2">
      <c r="R28946" s="234"/>
    </row>
    <row r="28947" spans="18:18" x14ac:dyDescent="0.2">
      <c r="R28947" s="262"/>
    </row>
    <row r="28948" spans="18:18" x14ac:dyDescent="0.2">
      <c r="R28948" s="234"/>
    </row>
    <row r="28949" spans="18:18" x14ac:dyDescent="0.2">
      <c r="R28949" s="234"/>
    </row>
    <row r="28950" spans="18:18" x14ac:dyDescent="0.2">
      <c r="R28950" s="94"/>
    </row>
    <row r="28965" spans="18:18" x14ac:dyDescent="0.2">
      <c r="R28965" s="235"/>
    </row>
    <row r="28966" spans="18:18" x14ac:dyDescent="0.2">
      <c r="R28966" s="234"/>
    </row>
    <row r="28967" spans="18:18" x14ac:dyDescent="0.2">
      <c r="R28967" s="236"/>
    </row>
    <row r="28968" spans="18:18" x14ac:dyDescent="0.2">
      <c r="R28968" s="236"/>
    </row>
    <row r="28969" spans="18:18" x14ac:dyDescent="0.2">
      <c r="R28969" s="234"/>
    </row>
    <row r="28970" spans="18:18" x14ac:dyDescent="0.2">
      <c r="R28970" s="236"/>
    </row>
    <row r="28971" spans="18:18" x14ac:dyDescent="0.2">
      <c r="R28971" s="236"/>
    </row>
    <row r="28972" spans="18:18" x14ac:dyDescent="0.2">
      <c r="R28972" s="237"/>
    </row>
    <row r="28973" spans="18:18" x14ac:dyDescent="0.2">
      <c r="R28973" s="237"/>
    </row>
    <row r="28978" spans="18:18" x14ac:dyDescent="0.2">
      <c r="R28978" s="97"/>
    </row>
    <row r="28979" spans="18:18" x14ac:dyDescent="0.2">
      <c r="R28979" s="234"/>
    </row>
    <row r="28980" spans="18:18" x14ac:dyDescent="0.2">
      <c r="R28980" s="262"/>
    </row>
    <row r="28981" spans="18:18" x14ac:dyDescent="0.2">
      <c r="R28981" s="234"/>
    </row>
    <row r="28982" spans="18:18" x14ac:dyDescent="0.2">
      <c r="R28982" s="234"/>
    </row>
    <row r="28983" spans="18:18" x14ac:dyDescent="0.2">
      <c r="R28983" s="94"/>
    </row>
    <row r="28998" spans="18:18" x14ac:dyDescent="0.2">
      <c r="R28998" s="235"/>
    </row>
    <row r="28999" spans="18:18" x14ac:dyDescent="0.2">
      <c r="R28999" s="234"/>
    </row>
    <row r="29000" spans="18:18" x14ac:dyDescent="0.2">
      <c r="R29000" s="236"/>
    </row>
    <row r="29001" spans="18:18" x14ac:dyDescent="0.2">
      <c r="R29001" s="236"/>
    </row>
    <row r="29002" spans="18:18" x14ac:dyDescent="0.2">
      <c r="R29002" s="234"/>
    </row>
    <row r="29003" spans="18:18" x14ac:dyDescent="0.2">
      <c r="R29003" s="236"/>
    </row>
    <row r="29004" spans="18:18" x14ac:dyDescent="0.2">
      <c r="R29004" s="236"/>
    </row>
    <row r="29005" spans="18:18" x14ac:dyDescent="0.2">
      <c r="R29005" s="237"/>
    </row>
    <row r="29006" spans="18:18" x14ac:dyDescent="0.2">
      <c r="R29006" s="237"/>
    </row>
    <row r="29011" spans="18:18" x14ac:dyDescent="0.2">
      <c r="R29011" s="97"/>
    </row>
    <row r="29012" spans="18:18" x14ac:dyDescent="0.2">
      <c r="R29012" s="234"/>
    </row>
    <row r="29013" spans="18:18" x14ac:dyDescent="0.2">
      <c r="R29013" s="262"/>
    </row>
    <row r="29014" spans="18:18" x14ac:dyDescent="0.2">
      <c r="R29014" s="234"/>
    </row>
    <row r="29015" spans="18:18" x14ac:dyDescent="0.2">
      <c r="R29015" s="234"/>
    </row>
    <row r="29016" spans="18:18" x14ac:dyDescent="0.2">
      <c r="R29016" s="94"/>
    </row>
    <row r="29031" spans="18:18" x14ac:dyDescent="0.2">
      <c r="R29031" s="235"/>
    </row>
    <row r="29032" spans="18:18" x14ac:dyDescent="0.2">
      <c r="R29032" s="234"/>
    </row>
    <row r="29033" spans="18:18" x14ac:dyDescent="0.2">
      <c r="R29033" s="236"/>
    </row>
    <row r="29034" spans="18:18" x14ac:dyDescent="0.2">
      <c r="R29034" s="236"/>
    </row>
    <row r="29035" spans="18:18" x14ac:dyDescent="0.2">
      <c r="R29035" s="234"/>
    </row>
    <row r="29036" spans="18:18" x14ac:dyDescent="0.2">
      <c r="R29036" s="236"/>
    </row>
    <row r="29037" spans="18:18" x14ac:dyDescent="0.2">
      <c r="R29037" s="236"/>
    </row>
    <row r="29038" spans="18:18" x14ac:dyDescent="0.2">
      <c r="R29038" s="237"/>
    </row>
    <row r="29039" spans="18:18" x14ac:dyDescent="0.2">
      <c r="R29039" s="237"/>
    </row>
    <row r="29044" spans="18:18" x14ac:dyDescent="0.2">
      <c r="R29044" s="97"/>
    </row>
    <row r="29045" spans="18:18" x14ac:dyDescent="0.2">
      <c r="R29045" s="234"/>
    </row>
    <row r="29046" spans="18:18" x14ac:dyDescent="0.2">
      <c r="R29046" s="262"/>
    </row>
    <row r="29047" spans="18:18" x14ac:dyDescent="0.2">
      <c r="R29047" s="234"/>
    </row>
    <row r="29048" spans="18:18" x14ac:dyDescent="0.2">
      <c r="R29048" s="234"/>
    </row>
    <row r="29049" spans="18:18" x14ac:dyDescent="0.2">
      <c r="R29049" s="94"/>
    </row>
    <row r="29064" spans="18:18" x14ac:dyDescent="0.2">
      <c r="R29064" s="235"/>
    </row>
    <row r="29065" spans="18:18" x14ac:dyDescent="0.2">
      <c r="R29065" s="234"/>
    </row>
    <row r="29066" spans="18:18" x14ac:dyDescent="0.2">
      <c r="R29066" s="236"/>
    </row>
    <row r="29067" spans="18:18" x14ac:dyDescent="0.2">
      <c r="R29067" s="236"/>
    </row>
    <row r="29068" spans="18:18" x14ac:dyDescent="0.2">
      <c r="R29068" s="234"/>
    </row>
    <row r="29069" spans="18:18" x14ac:dyDescent="0.2">
      <c r="R29069" s="236"/>
    </row>
    <row r="29070" spans="18:18" x14ac:dyDescent="0.2">
      <c r="R29070" s="236"/>
    </row>
    <row r="29071" spans="18:18" x14ac:dyDescent="0.2">
      <c r="R29071" s="237"/>
    </row>
    <row r="29072" spans="18:18" x14ac:dyDescent="0.2">
      <c r="R29072" s="237"/>
    </row>
    <row r="29077" spans="18:18" x14ac:dyDescent="0.2">
      <c r="R29077" s="97"/>
    </row>
    <row r="29078" spans="18:18" x14ac:dyDescent="0.2">
      <c r="R29078" s="234"/>
    </row>
    <row r="29079" spans="18:18" x14ac:dyDescent="0.2">
      <c r="R29079" s="262"/>
    </row>
    <row r="29080" spans="18:18" x14ac:dyDescent="0.2">
      <c r="R29080" s="234"/>
    </row>
    <row r="29081" spans="18:18" x14ac:dyDescent="0.2">
      <c r="R29081" s="234"/>
    </row>
    <row r="29082" spans="18:18" x14ac:dyDescent="0.2">
      <c r="R29082" s="94"/>
    </row>
    <row r="29097" spans="18:18" x14ac:dyDescent="0.2">
      <c r="R29097" s="235"/>
    </row>
    <row r="29098" spans="18:18" x14ac:dyDescent="0.2">
      <c r="R29098" s="234"/>
    </row>
    <row r="29099" spans="18:18" x14ac:dyDescent="0.2">
      <c r="R29099" s="236"/>
    </row>
    <row r="29100" spans="18:18" x14ac:dyDescent="0.2">
      <c r="R29100" s="236"/>
    </row>
    <row r="29101" spans="18:18" x14ac:dyDescent="0.2">
      <c r="R29101" s="234"/>
    </row>
    <row r="29102" spans="18:18" x14ac:dyDescent="0.2">
      <c r="R29102" s="236"/>
    </row>
    <row r="29103" spans="18:18" x14ac:dyDescent="0.2">
      <c r="R29103" s="236"/>
    </row>
    <row r="29104" spans="18:18" x14ac:dyDescent="0.2">
      <c r="R29104" s="237"/>
    </row>
    <row r="29105" spans="18:18" x14ac:dyDescent="0.2">
      <c r="R29105" s="237"/>
    </row>
    <row r="29110" spans="18:18" x14ac:dyDescent="0.2">
      <c r="R29110" s="97"/>
    </row>
    <row r="29111" spans="18:18" x14ac:dyDescent="0.2">
      <c r="R29111" s="234"/>
    </row>
    <row r="29112" spans="18:18" x14ac:dyDescent="0.2">
      <c r="R29112" s="262"/>
    </row>
    <row r="29113" spans="18:18" x14ac:dyDescent="0.2">
      <c r="R29113" s="234"/>
    </row>
    <row r="29114" spans="18:18" x14ac:dyDescent="0.2">
      <c r="R29114" s="234"/>
    </row>
    <row r="29115" spans="18:18" x14ac:dyDescent="0.2">
      <c r="R29115" s="94"/>
    </row>
    <row r="29130" spans="18:18" x14ac:dyDescent="0.2">
      <c r="R29130" s="235"/>
    </row>
    <row r="29131" spans="18:18" x14ac:dyDescent="0.2">
      <c r="R29131" s="234"/>
    </row>
    <row r="29132" spans="18:18" x14ac:dyDescent="0.2">
      <c r="R29132" s="236"/>
    </row>
    <row r="29133" spans="18:18" x14ac:dyDescent="0.2">
      <c r="R29133" s="236"/>
    </row>
    <row r="29134" spans="18:18" x14ac:dyDescent="0.2">
      <c r="R29134" s="234"/>
    </row>
    <row r="29135" spans="18:18" x14ac:dyDescent="0.2">
      <c r="R29135" s="236"/>
    </row>
    <row r="29136" spans="18:18" x14ac:dyDescent="0.2">
      <c r="R29136" s="236"/>
    </row>
    <row r="29137" spans="18:18" x14ac:dyDescent="0.2">
      <c r="R29137" s="237"/>
    </row>
    <row r="29138" spans="18:18" x14ac:dyDescent="0.2">
      <c r="R29138" s="237"/>
    </row>
    <row r="29143" spans="18:18" x14ac:dyDescent="0.2">
      <c r="R29143" s="97"/>
    </row>
    <row r="29144" spans="18:18" x14ac:dyDescent="0.2">
      <c r="R29144" s="234"/>
    </row>
    <row r="29145" spans="18:18" x14ac:dyDescent="0.2">
      <c r="R29145" s="262"/>
    </row>
    <row r="29146" spans="18:18" x14ac:dyDescent="0.2">
      <c r="R29146" s="234"/>
    </row>
    <row r="29147" spans="18:18" x14ac:dyDescent="0.2">
      <c r="R29147" s="234"/>
    </row>
    <row r="29148" spans="18:18" x14ac:dyDescent="0.2">
      <c r="R29148" s="94"/>
    </row>
    <row r="29163" spans="18:18" x14ac:dyDescent="0.2">
      <c r="R29163" s="235"/>
    </row>
    <row r="29164" spans="18:18" x14ac:dyDescent="0.2">
      <c r="R29164" s="234"/>
    </row>
    <row r="29165" spans="18:18" x14ac:dyDescent="0.2">
      <c r="R29165" s="236"/>
    </row>
    <row r="29166" spans="18:18" x14ac:dyDescent="0.2">
      <c r="R29166" s="236"/>
    </row>
    <row r="29167" spans="18:18" x14ac:dyDescent="0.2">
      <c r="R29167" s="234"/>
    </row>
    <row r="29168" spans="18:18" x14ac:dyDescent="0.2">
      <c r="R29168" s="236"/>
    </row>
    <row r="29169" spans="18:18" x14ac:dyDescent="0.2">
      <c r="R29169" s="236"/>
    </row>
    <row r="29170" spans="18:18" x14ac:dyDescent="0.2">
      <c r="R29170" s="237"/>
    </row>
    <row r="29171" spans="18:18" x14ac:dyDescent="0.2">
      <c r="R29171" s="237"/>
    </row>
    <row r="29176" spans="18:18" x14ac:dyDescent="0.2">
      <c r="R29176" s="97"/>
    </row>
    <row r="29177" spans="18:18" x14ac:dyDescent="0.2">
      <c r="R29177" s="234"/>
    </row>
    <row r="29178" spans="18:18" x14ac:dyDescent="0.2">
      <c r="R29178" s="262"/>
    </row>
    <row r="29179" spans="18:18" x14ac:dyDescent="0.2">
      <c r="R29179" s="234"/>
    </row>
    <row r="29180" spans="18:18" x14ac:dyDescent="0.2">
      <c r="R29180" s="234"/>
    </row>
    <row r="29181" spans="18:18" x14ac:dyDescent="0.2">
      <c r="R29181" s="94"/>
    </row>
    <row r="29196" spans="18:18" x14ac:dyDescent="0.2">
      <c r="R29196" s="235"/>
    </row>
    <row r="29197" spans="18:18" x14ac:dyDescent="0.2">
      <c r="R29197" s="234"/>
    </row>
    <row r="29198" spans="18:18" x14ac:dyDescent="0.2">
      <c r="R29198" s="236"/>
    </row>
    <row r="29199" spans="18:18" x14ac:dyDescent="0.2">
      <c r="R29199" s="236"/>
    </row>
    <row r="29200" spans="18:18" x14ac:dyDescent="0.2">
      <c r="R29200" s="234"/>
    </row>
    <row r="29201" spans="18:18" x14ac:dyDescent="0.2">
      <c r="R29201" s="236"/>
    </row>
    <row r="29202" spans="18:18" x14ac:dyDescent="0.2">
      <c r="R29202" s="236"/>
    </row>
    <row r="29203" spans="18:18" x14ac:dyDescent="0.2">
      <c r="R29203" s="237"/>
    </row>
    <row r="29204" spans="18:18" x14ac:dyDescent="0.2">
      <c r="R29204" s="237"/>
    </row>
    <row r="29209" spans="18:18" x14ac:dyDescent="0.2">
      <c r="R29209" s="97"/>
    </row>
    <row r="29210" spans="18:18" x14ac:dyDescent="0.2">
      <c r="R29210" s="234"/>
    </row>
    <row r="29211" spans="18:18" x14ac:dyDescent="0.2">
      <c r="R29211" s="262"/>
    </row>
    <row r="29212" spans="18:18" x14ac:dyDescent="0.2">
      <c r="R29212" s="234"/>
    </row>
    <row r="29213" spans="18:18" x14ac:dyDescent="0.2">
      <c r="R29213" s="234"/>
    </row>
    <row r="29214" spans="18:18" x14ac:dyDescent="0.2">
      <c r="R29214" s="94"/>
    </row>
    <row r="29229" spans="18:18" x14ac:dyDescent="0.2">
      <c r="R29229" s="235"/>
    </row>
    <row r="29230" spans="18:18" x14ac:dyDescent="0.2">
      <c r="R29230" s="234"/>
    </row>
    <row r="29231" spans="18:18" x14ac:dyDescent="0.2">
      <c r="R29231" s="236"/>
    </row>
    <row r="29232" spans="18:18" x14ac:dyDescent="0.2">
      <c r="R29232" s="236"/>
    </row>
    <row r="29233" spans="18:18" x14ac:dyDescent="0.2">
      <c r="R29233" s="234"/>
    </row>
    <row r="29234" spans="18:18" x14ac:dyDescent="0.2">
      <c r="R29234" s="236"/>
    </row>
    <row r="29235" spans="18:18" x14ac:dyDescent="0.2">
      <c r="R29235" s="236"/>
    </row>
    <row r="29236" spans="18:18" x14ac:dyDescent="0.2">
      <c r="R29236" s="237"/>
    </row>
    <row r="29237" spans="18:18" x14ac:dyDescent="0.2">
      <c r="R29237" s="237"/>
    </row>
    <row r="29242" spans="18:18" x14ac:dyDescent="0.2">
      <c r="R29242" s="97"/>
    </row>
    <row r="29243" spans="18:18" x14ac:dyDescent="0.2">
      <c r="R29243" s="234"/>
    </row>
    <row r="29244" spans="18:18" x14ac:dyDescent="0.2">
      <c r="R29244" s="262"/>
    </row>
    <row r="29245" spans="18:18" x14ac:dyDescent="0.2">
      <c r="R29245" s="234"/>
    </row>
    <row r="29246" spans="18:18" x14ac:dyDescent="0.2">
      <c r="R29246" s="234"/>
    </row>
    <row r="29247" spans="18:18" x14ac:dyDescent="0.2">
      <c r="R29247" s="94"/>
    </row>
    <row r="29262" spans="18:18" x14ac:dyDescent="0.2">
      <c r="R29262" s="235"/>
    </row>
    <row r="29263" spans="18:18" x14ac:dyDescent="0.2">
      <c r="R29263" s="234"/>
    </row>
    <row r="29264" spans="18:18" x14ac:dyDescent="0.2">
      <c r="R29264" s="236"/>
    </row>
    <row r="29265" spans="18:18" x14ac:dyDescent="0.2">
      <c r="R29265" s="236"/>
    </row>
    <row r="29266" spans="18:18" x14ac:dyDescent="0.2">
      <c r="R29266" s="234"/>
    </row>
    <row r="29267" spans="18:18" x14ac:dyDescent="0.2">
      <c r="R29267" s="236"/>
    </row>
    <row r="29268" spans="18:18" x14ac:dyDescent="0.2">
      <c r="R29268" s="236"/>
    </row>
    <row r="29269" spans="18:18" x14ac:dyDescent="0.2">
      <c r="R29269" s="237"/>
    </row>
    <row r="29270" spans="18:18" x14ac:dyDescent="0.2">
      <c r="R29270" s="237"/>
    </row>
    <row r="29275" spans="18:18" x14ac:dyDescent="0.2">
      <c r="R29275" s="97"/>
    </row>
    <row r="29276" spans="18:18" x14ac:dyDescent="0.2">
      <c r="R29276" s="234"/>
    </row>
    <row r="29277" spans="18:18" x14ac:dyDescent="0.2">
      <c r="R29277" s="262"/>
    </row>
    <row r="29278" spans="18:18" x14ac:dyDescent="0.2">
      <c r="R29278" s="234"/>
    </row>
    <row r="29279" spans="18:18" x14ac:dyDescent="0.2">
      <c r="R29279" s="234"/>
    </row>
    <row r="29280" spans="18:18" x14ac:dyDescent="0.2">
      <c r="R29280" s="94"/>
    </row>
    <row r="29295" spans="18:18" x14ac:dyDescent="0.2">
      <c r="R29295" s="235"/>
    </row>
    <row r="29296" spans="18:18" x14ac:dyDescent="0.2">
      <c r="R29296" s="234"/>
    </row>
    <row r="29297" spans="18:18" x14ac:dyDescent="0.2">
      <c r="R29297" s="236"/>
    </row>
    <row r="29298" spans="18:18" x14ac:dyDescent="0.2">
      <c r="R29298" s="236"/>
    </row>
    <row r="29299" spans="18:18" x14ac:dyDescent="0.2">
      <c r="R29299" s="234"/>
    </row>
    <row r="29300" spans="18:18" x14ac:dyDescent="0.2">
      <c r="R29300" s="236"/>
    </row>
    <row r="29301" spans="18:18" x14ac:dyDescent="0.2">
      <c r="R29301" s="236"/>
    </row>
    <row r="29302" spans="18:18" x14ac:dyDescent="0.2">
      <c r="R29302" s="237"/>
    </row>
    <row r="29303" spans="18:18" x14ac:dyDescent="0.2">
      <c r="R29303" s="237"/>
    </row>
    <row r="29308" spans="18:18" x14ac:dyDescent="0.2">
      <c r="R29308" s="97"/>
    </row>
    <row r="29309" spans="18:18" x14ac:dyDescent="0.2">
      <c r="R29309" s="234"/>
    </row>
    <row r="29310" spans="18:18" x14ac:dyDescent="0.2">
      <c r="R29310" s="262"/>
    </row>
    <row r="29311" spans="18:18" x14ac:dyDescent="0.2">
      <c r="R29311" s="234"/>
    </row>
    <row r="29312" spans="18:18" x14ac:dyDescent="0.2">
      <c r="R29312" s="234"/>
    </row>
    <row r="29313" spans="18:18" x14ac:dyDescent="0.2">
      <c r="R29313" s="94"/>
    </row>
    <row r="29328" spans="18:18" x14ac:dyDescent="0.2">
      <c r="R29328" s="235"/>
    </row>
    <row r="29329" spans="18:18" x14ac:dyDescent="0.2">
      <c r="R29329" s="234"/>
    </row>
    <row r="29330" spans="18:18" x14ac:dyDescent="0.2">
      <c r="R29330" s="236"/>
    </row>
    <row r="29331" spans="18:18" x14ac:dyDescent="0.2">
      <c r="R29331" s="236"/>
    </row>
    <row r="29332" spans="18:18" x14ac:dyDescent="0.2">
      <c r="R29332" s="234"/>
    </row>
    <row r="29333" spans="18:18" x14ac:dyDescent="0.2">
      <c r="R29333" s="236"/>
    </row>
    <row r="29334" spans="18:18" x14ac:dyDescent="0.2">
      <c r="R29334" s="236"/>
    </row>
    <row r="29335" spans="18:18" x14ac:dyDescent="0.2">
      <c r="R29335" s="237"/>
    </row>
    <row r="29336" spans="18:18" x14ac:dyDescent="0.2">
      <c r="R29336" s="237"/>
    </row>
    <row r="29341" spans="18:18" x14ac:dyDescent="0.2">
      <c r="R29341" s="97"/>
    </row>
    <row r="29342" spans="18:18" x14ac:dyDescent="0.2">
      <c r="R29342" s="234"/>
    </row>
    <row r="29343" spans="18:18" x14ac:dyDescent="0.2">
      <c r="R29343" s="262"/>
    </row>
    <row r="29344" spans="18:18" x14ac:dyDescent="0.2">
      <c r="R29344" s="234"/>
    </row>
    <row r="29345" spans="18:18" x14ac:dyDescent="0.2">
      <c r="R29345" s="234"/>
    </row>
    <row r="29346" spans="18:18" x14ac:dyDescent="0.2">
      <c r="R29346" s="94"/>
    </row>
    <row r="29361" spans="18:18" x14ac:dyDescent="0.2">
      <c r="R29361" s="235"/>
    </row>
    <row r="29362" spans="18:18" x14ac:dyDescent="0.2">
      <c r="R29362" s="234"/>
    </row>
    <row r="29363" spans="18:18" x14ac:dyDescent="0.2">
      <c r="R29363" s="236"/>
    </row>
    <row r="29364" spans="18:18" x14ac:dyDescent="0.2">
      <c r="R29364" s="236"/>
    </row>
    <row r="29365" spans="18:18" x14ac:dyDescent="0.2">
      <c r="R29365" s="234"/>
    </row>
    <row r="29366" spans="18:18" x14ac:dyDescent="0.2">
      <c r="R29366" s="236"/>
    </row>
    <row r="29367" spans="18:18" x14ac:dyDescent="0.2">
      <c r="R29367" s="236"/>
    </row>
    <row r="29368" spans="18:18" x14ac:dyDescent="0.2">
      <c r="R29368" s="237"/>
    </row>
    <row r="29369" spans="18:18" x14ac:dyDescent="0.2">
      <c r="R29369" s="237"/>
    </row>
    <row r="29374" spans="18:18" x14ac:dyDescent="0.2">
      <c r="R29374" s="97"/>
    </row>
    <row r="29375" spans="18:18" x14ac:dyDescent="0.2">
      <c r="R29375" s="234"/>
    </row>
    <row r="29376" spans="18:18" x14ac:dyDescent="0.2">
      <c r="R29376" s="262"/>
    </row>
    <row r="29377" spans="18:18" x14ac:dyDescent="0.2">
      <c r="R29377" s="234"/>
    </row>
    <row r="29378" spans="18:18" x14ac:dyDescent="0.2">
      <c r="R29378" s="234"/>
    </row>
    <row r="29379" spans="18:18" x14ac:dyDescent="0.2">
      <c r="R29379" s="94"/>
    </row>
    <row r="29394" spans="18:18" x14ac:dyDescent="0.2">
      <c r="R29394" s="235"/>
    </row>
    <row r="29395" spans="18:18" x14ac:dyDescent="0.2">
      <c r="R29395" s="234"/>
    </row>
    <row r="29396" spans="18:18" x14ac:dyDescent="0.2">
      <c r="R29396" s="236"/>
    </row>
    <row r="29397" spans="18:18" x14ac:dyDescent="0.2">
      <c r="R29397" s="236"/>
    </row>
    <row r="29398" spans="18:18" x14ac:dyDescent="0.2">
      <c r="R29398" s="234"/>
    </row>
    <row r="29399" spans="18:18" x14ac:dyDescent="0.2">
      <c r="R29399" s="236"/>
    </row>
    <row r="29400" spans="18:18" x14ac:dyDescent="0.2">
      <c r="R29400" s="236"/>
    </row>
    <row r="29401" spans="18:18" x14ac:dyDescent="0.2">
      <c r="R29401" s="237"/>
    </row>
    <row r="29402" spans="18:18" x14ac:dyDescent="0.2">
      <c r="R29402" s="237"/>
    </row>
    <row r="29407" spans="18:18" x14ac:dyDescent="0.2">
      <c r="R29407" s="97"/>
    </row>
    <row r="29408" spans="18:18" x14ac:dyDescent="0.2">
      <c r="R29408" s="234"/>
    </row>
    <row r="29409" spans="18:18" x14ac:dyDescent="0.2">
      <c r="R29409" s="262"/>
    </row>
    <row r="29410" spans="18:18" x14ac:dyDescent="0.2">
      <c r="R29410" s="234"/>
    </row>
    <row r="29411" spans="18:18" x14ac:dyDescent="0.2">
      <c r="R29411" s="234"/>
    </row>
    <row r="29412" spans="18:18" x14ac:dyDescent="0.2">
      <c r="R29412" s="94"/>
    </row>
    <row r="29427" spans="18:18" x14ac:dyDescent="0.2">
      <c r="R29427" s="235"/>
    </row>
    <row r="29428" spans="18:18" x14ac:dyDescent="0.2">
      <c r="R29428" s="234"/>
    </row>
    <row r="29429" spans="18:18" x14ac:dyDescent="0.2">
      <c r="R29429" s="236"/>
    </row>
    <row r="29430" spans="18:18" x14ac:dyDescent="0.2">
      <c r="R29430" s="236"/>
    </row>
    <row r="29431" spans="18:18" x14ac:dyDescent="0.2">
      <c r="R29431" s="234"/>
    </row>
    <row r="29432" spans="18:18" x14ac:dyDescent="0.2">
      <c r="R29432" s="236"/>
    </row>
    <row r="29433" spans="18:18" x14ac:dyDescent="0.2">
      <c r="R29433" s="236"/>
    </row>
    <row r="29434" spans="18:18" x14ac:dyDescent="0.2">
      <c r="R29434" s="237"/>
    </row>
    <row r="29435" spans="18:18" x14ac:dyDescent="0.2">
      <c r="R29435" s="237"/>
    </row>
    <row r="29440" spans="18:18" x14ac:dyDescent="0.2">
      <c r="R29440" s="97"/>
    </row>
    <row r="29441" spans="18:18" x14ac:dyDescent="0.2">
      <c r="R29441" s="234"/>
    </row>
    <row r="29442" spans="18:18" x14ac:dyDescent="0.2">
      <c r="R29442" s="262"/>
    </row>
    <row r="29443" spans="18:18" x14ac:dyDescent="0.2">
      <c r="R29443" s="234"/>
    </row>
    <row r="29444" spans="18:18" x14ac:dyDescent="0.2">
      <c r="R29444" s="234"/>
    </row>
    <row r="29445" spans="18:18" x14ac:dyDescent="0.2">
      <c r="R29445" s="94"/>
    </row>
    <row r="29460" spans="18:18" x14ac:dyDescent="0.2">
      <c r="R29460" s="235"/>
    </row>
    <row r="29461" spans="18:18" x14ac:dyDescent="0.2">
      <c r="R29461" s="234"/>
    </row>
    <row r="29462" spans="18:18" x14ac:dyDescent="0.2">
      <c r="R29462" s="236"/>
    </row>
    <row r="29463" spans="18:18" x14ac:dyDescent="0.2">
      <c r="R29463" s="236"/>
    </row>
    <row r="29464" spans="18:18" x14ac:dyDescent="0.2">
      <c r="R29464" s="234"/>
    </row>
    <row r="29465" spans="18:18" x14ac:dyDescent="0.2">
      <c r="R29465" s="236"/>
    </row>
    <row r="29466" spans="18:18" x14ac:dyDescent="0.2">
      <c r="R29466" s="236"/>
    </row>
    <row r="29467" spans="18:18" x14ac:dyDescent="0.2">
      <c r="R29467" s="237"/>
    </row>
    <row r="29468" spans="18:18" x14ac:dyDescent="0.2">
      <c r="R29468" s="237"/>
    </row>
    <row r="29473" spans="18:18" x14ac:dyDescent="0.2">
      <c r="R29473" s="97"/>
    </row>
    <row r="29474" spans="18:18" x14ac:dyDescent="0.2">
      <c r="R29474" s="234"/>
    </row>
    <row r="29475" spans="18:18" x14ac:dyDescent="0.2">
      <c r="R29475" s="262"/>
    </row>
    <row r="29476" spans="18:18" x14ac:dyDescent="0.2">
      <c r="R29476" s="234"/>
    </row>
    <row r="29477" spans="18:18" x14ac:dyDescent="0.2">
      <c r="R29477" s="234"/>
    </row>
    <row r="29478" spans="18:18" x14ac:dyDescent="0.2">
      <c r="R29478" s="94"/>
    </row>
    <row r="29493" spans="18:18" x14ac:dyDescent="0.2">
      <c r="R29493" s="235"/>
    </row>
    <row r="29494" spans="18:18" x14ac:dyDescent="0.2">
      <c r="R29494" s="234"/>
    </row>
    <row r="29495" spans="18:18" x14ac:dyDescent="0.2">
      <c r="R29495" s="236"/>
    </row>
    <row r="29496" spans="18:18" x14ac:dyDescent="0.2">
      <c r="R29496" s="236"/>
    </row>
    <row r="29497" spans="18:18" x14ac:dyDescent="0.2">
      <c r="R29497" s="234"/>
    </row>
    <row r="29498" spans="18:18" x14ac:dyDescent="0.2">
      <c r="R29498" s="236"/>
    </row>
    <row r="29499" spans="18:18" x14ac:dyDescent="0.2">
      <c r="R29499" s="236"/>
    </row>
    <row r="29500" spans="18:18" x14ac:dyDescent="0.2">
      <c r="R29500" s="237"/>
    </row>
    <row r="29501" spans="18:18" x14ac:dyDescent="0.2">
      <c r="R29501" s="237"/>
    </row>
    <row r="29506" spans="18:18" x14ac:dyDescent="0.2">
      <c r="R29506" s="97"/>
    </row>
    <row r="29507" spans="18:18" x14ac:dyDescent="0.2">
      <c r="R29507" s="234"/>
    </row>
    <row r="29508" spans="18:18" x14ac:dyDescent="0.2">
      <c r="R29508" s="262"/>
    </row>
    <row r="29509" spans="18:18" x14ac:dyDescent="0.2">
      <c r="R29509" s="234"/>
    </row>
    <row r="29510" spans="18:18" x14ac:dyDescent="0.2">
      <c r="R29510" s="234"/>
    </row>
    <row r="29511" spans="18:18" x14ac:dyDescent="0.2">
      <c r="R29511" s="94"/>
    </row>
    <row r="29526" spans="18:18" x14ac:dyDescent="0.2">
      <c r="R29526" s="235"/>
    </row>
    <row r="29527" spans="18:18" x14ac:dyDescent="0.2">
      <c r="R29527" s="234"/>
    </row>
    <row r="29528" spans="18:18" x14ac:dyDescent="0.2">
      <c r="R29528" s="236"/>
    </row>
    <row r="29529" spans="18:18" x14ac:dyDescent="0.2">
      <c r="R29529" s="236"/>
    </row>
    <row r="29530" spans="18:18" x14ac:dyDescent="0.2">
      <c r="R29530" s="234"/>
    </row>
    <row r="29531" spans="18:18" x14ac:dyDescent="0.2">
      <c r="R29531" s="236"/>
    </row>
    <row r="29532" spans="18:18" x14ac:dyDescent="0.2">
      <c r="R29532" s="236"/>
    </row>
    <row r="29533" spans="18:18" x14ac:dyDescent="0.2">
      <c r="R29533" s="237"/>
    </row>
    <row r="29534" spans="18:18" x14ac:dyDescent="0.2">
      <c r="R29534" s="237"/>
    </row>
    <row r="29539" spans="18:18" x14ac:dyDescent="0.2">
      <c r="R29539" s="97"/>
    </row>
    <row r="29540" spans="18:18" x14ac:dyDescent="0.2">
      <c r="R29540" s="234"/>
    </row>
    <row r="29541" spans="18:18" x14ac:dyDescent="0.2">
      <c r="R29541" s="262"/>
    </row>
    <row r="29542" spans="18:18" x14ac:dyDescent="0.2">
      <c r="R29542" s="234"/>
    </row>
    <row r="29543" spans="18:18" x14ac:dyDescent="0.2">
      <c r="R29543" s="234"/>
    </row>
    <row r="29544" spans="18:18" x14ac:dyDescent="0.2">
      <c r="R29544" s="94"/>
    </row>
    <row r="29559" spans="18:18" x14ac:dyDescent="0.2">
      <c r="R29559" s="235"/>
    </row>
    <row r="29560" spans="18:18" x14ac:dyDescent="0.2">
      <c r="R29560" s="234"/>
    </row>
    <row r="29561" spans="18:18" x14ac:dyDescent="0.2">
      <c r="R29561" s="236"/>
    </row>
    <row r="29562" spans="18:18" x14ac:dyDescent="0.2">
      <c r="R29562" s="236"/>
    </row>
    <row r="29563" spans="18:18" x14ac:dyDescent="0.2">
      <c r="R29563" s="234"/>
    </row>
    <row r="29564" spans="18:18" x14ac:dyDescent="0.2">
      <c r="R29564" s="236"/>
    </row>
    <row r="29565" spans="18:18" x14ac:dyDescent="0.2">
      <c r="R29565" s="236"/>
    </row>
    <row r="29566" spans="18:18" x14ac:dyDescent="0.2">
      <c r="R29566" s="237"/>
    </row>
    <row r="29567" spans="18:18" x14ac:dyDescent="0.2">
      <c r="R29567" s="237"/>
    </row>
    <row r="29572" spans="18:18" x14ac:dyDescent="0.2">
      <c r="R29572" s="97"/>
    </row>
    <row r="29573" spans="18:18" x14ac:dyDescent="0.2">
      <c r="R29573" s="234"/>
    </row>
    <row r="29574" spans="18:18" x14ac:dyDescent="0.2">
      <c r="R29574" s="262"/>
    </row>
    <row r="29575" spans="18:18" x14ac:dyDescent="0.2">
      <c r="R29575" s="234"/>
    </row>
    <row r="29576" spans="18:18" x14ac:dyDescent="0.2">
      <c r="R29576" s="234"/>
    </row>
    <row r="29577" spans="18:18" x14ac:dyDescent="0.2">
      <c r="R29577" s="94"/>
    </row>
    <row r="29592" spans="18:18" x14ac:dyDescent="0.2">
      <c r="R29592" s="235"/>
    </row>
    <row r="29593" spans="18:18" x14ac:dyDescent="0.2">
      <c r="R29593" s="234"/>
    </row>
    <row r="29594" spans="18:18" x14ac:dyDescent="0.2">
      <c r="R29594" s="236"/>
    </row>
    <row r="29595" spans="18:18" x14ac:dyDescent="0.2">
      <c r="R29595" s="236"/>
    </row>
    <row r="29596" spans="18:18" x14ac:dyDescent="0.2">
      <c r="R29596" s="234"/>
    </row>
    <row r="29597" spans="18:18" x14ac:dyDescent="0.2">
      <c r="R29597" s="236"/>
    </row>
    <row r="29598" spans="18:18" x14ac:dyDescent="0.2">
      <c r="R29598" s="236"/>
    </row>
    <row r="29599" spans="18:18" x14ac:dyDescent="0.2">
      <c r="R29599" s="237"/>
    </row>
    <row r="29600" spans="18:18" x14ac:dyDescent="0.2">
      <c r="R29600" s="237"/>
    </row>
    <row r="29605" spans="18:18" x14ac:dyDescent="0.2">
      <c r="R29605" s="97"/>
    </row>
    <row r="29606" spans="18:18" x14ac:dyDescent="0.2">
      <c r="R29606" s="234"/>
    </row>
    <row r="29607" spans="18:18" x14ac:dyDescent="0.2">
      <c r="R29607" s="262"/>
    </row>
    <row r="29608" spans="18:18" x14ac:dyDescent="0.2">
      <c r="R29608" s="234"/>
    </row>
    <row r="29609" spans="18:18" x14ac:dyDescent="0.2">
      <c r="R29609" s="234"/>
    </row>
    <row r="29610" spans="18:18" x14ac:dyDescent="0.2">
      <c r="R29610" s="94"/>
    </row>
    <row r="29625" spans="18:18" x14ac:dyDescent="0.2">
      <c r="R29625" s="235"/>
    </row>
    <row r="29626" spans="18:18" x14ac:dyDescent="0.2">
      <c r="R29626" s="234"/>
    </row>
    <row r="29627" spans="18:18" x14ac:dyDescent="0.2">
      <c r="R29627" s="236"/>
    </row>
    <row r="29628" spans="18:18" x14ac:dyDescent="0.2">
      <c r="R29628" s="236"/>
    </row>
    <row r="29629" spans="18:18" x14ac:dyDescent="0.2">
      <c r="R29629" s="234"/>
    </row>
    <row r="29630" spans="18:18" x14ac:dyDescent="0.2">
      <c r="R29630" s="236"/>
    </row>
    <row r="29631" spans="18:18" x14ac:dyDescent="0.2">
      <c r="R29631" s="236"/>
    </row>
    <row r="29632" spans="18:18" x14ac:dyDescent="0.2">
      <c r="R29632" s="237"/>
    </row>
    <row r="29633" spans="18:18" x14ac:dyDescent="0.2">
      <c r="R29633" s="237"/>
    </row>
    <row r="29638" spans="18:18" x14ac:dyDescent="0.2">
      <c r="R29638" s="97"/>
    </row>
    <row r="29639" spans="18:18" x14ac:dyDescent="0.2">
      <c r="R29639" s="234"/>
    </row>
    <row r="29640" spans="18:18" x14ac:dyDescent="0.2">
      <c r="R29640" s="262"/>
    </row>
    <row r="29641" spans="18:18" x14ac:dyDescent="0.2">
      <c r="R29641" s="234"/>
    </row>
    <row r="29642" spans="18:18" x14ac:dyDescent="0.2">
      <c r="R29642" s="234"/>
    </row>
    <row r="29643" spans="18:18" x14ac:dyDescent="0.2">
      <c r="R29643" s="94"/>
    </row>
    <row r="29658" spans="18:18" x14ac:dyDescent="0.2">
      <c r="R29658" s="235"/>
    </row>
    <row r="29659" spans="18:18" x14ac:dyDescent="0.2">
      <c r="R29659" s="234"/>
    </row>
    <row r="29660" spans="18:18" x14ac:dyDescent="0.2">
      <c r="R29660" s="236"/>
    </row>
    <row r="29661" spans="18:18" x14ac:dyDescent="0.2">
      <c r="R29661" s="236"/>
    </row>
    <row r="29662" spans="18:18" x14ac:dyDescent="0.2">
      <c r="R29662" s="234"/>
    </row>
    <row r="29663" spans="18:18" x14ac:dyDescent="0.2">
      <c r="R29663" s="236"/>
    </row>
    <row r="29664" spans="18:18" x14ac:dyDescent="0.2">
      <c r="R29664" s="236"/>
    </row>
    <row r="29665" spans="18:18" x14ac:dyDescent="0.2">
      <c r="R29665" s="237"/>
    </row>
    <row r="29666" spans="18:18" x14ac:dyDescent="0.2">
      <c r="R29666" s="237"/>
    </row>
    <row r="29671" spans="18:18" x14ac:dyDescent="0.2">
      <c r="R29671" s="97"/>
    </row>
    <row r="29672" spans="18:18" x14ac:dyDescent="0.2">
      <c r="R29672" s="234"/>
    </row>
    <row r="29673" spans="18:18" x14ac:dyDescent="0.2">
      <c r="R29673" s="262"/>
    </row>
    <row r="29674" spans="18:18" x14ac:dyDescent="0.2">
      <c r="R29674" s="234"/>
    </row>
    <row r="29675" spans="18:18" x14ac:dyDescent="0.2">
      <c r="R29675" s="234"/>
    </row>
    <row r="29676" spans="18:18" x14ac:dyDescent="0.2">
      <c r="R29676" s="94"/>
    </row>
    <row r="29691" spans="18:18" x14ac:dyDescent="0.2">
      <c r="R29691" s="235"/>
    </row>
    <row r="29692" spans="18:18" x14ac:dyDescent="0.2">
      <c r="R29692" s="234"/>
    </row>
    <row r="29693" spans="18:18" x14ac:dyDescent="0.2">
      <c r="R29693" s="236"/>
    </row>
    <row r="29694" spans="18:18" x14ac:dyDescent="0.2">
      <c r="R29694" s="236"/>
    </row>
    <row r="29695" spans="18:18" x14ac:dyDescent="0.2">
      <c r="R29695" s="234"/>
    </row>
    <row r="29696" spans="18:18" x14ac:dyDescent="0.2">
      <c r="R29696" s="236"/>
    </row>
    <row r="29697" spans="18:18" x14ac:dyDescent="0.2">
      <c r="R29697" s="236"/>
    </row>
    <row r="29698" spans="18:18" x14ac:dyDescent="0.2">
      <c r="R29698" s="237"/>
    </row>
    <row r="29699" spans="18:18" x14ac:dyDescent="0.2">
      <c r="R29699" s="237"/>
    </row>
    <row r="29704" spans="18:18" x14ac:dyDescent="0.2">
      <c r="R29704" s="97"/>
    </row>
    <row r="29705" spans="18:18" x14ac:dyDescent="0.2">
      <c r="R29705" s="234"/>
    </row>
    <row r="29706" spans="18:18" x14ac:dyDescent="0.2">
      <c r="R29706" s="262"/>
    </row>
    <row r="29707" spans="18:18" x14ac:dyDescent="0.2">
      <c r="R29707" s="234"/>
    </row>
    <row r="29708" spans="18:18" x14ac:dyDescent="0.2">
      <c r="R29708" s="234"/>
    </row>
    <row r="29709" spans="18:18" x14ac:dyDescent="0.2">
      <c r="R29709" s="94"/>
    </row>
    <row r="29724" spans="18:18" x14ac:dyDescent="0.2">
      <c r="R29724" s="235"/>
    </row>
    <row r="29725" spans="18:18" x14ac:dyDescent="0.2">
      <c r="R29725" s="234"/>
    </row>
    <row r="29726" spans="18:18" x14ac:dyDescent="0.2">
      <c r="R29726" s="236"/>
    </row>
    <row r="29727" spans="18:18" x14ac:dyDescent="0.2">
      <c r="R29727" s="236"/>
    </row>
    <row r="29728" spans="18:18" x14ac:dyDescent="0.2">
      <c r="R29728" s="234"/>
    </row>
    <row r="29729" spans="18:18" x14ac:dyDescent="0.2">
      <c r="R29729" s="236"/>
    </row>
    <row r="29730" spans="18:18" x14ac:dyDescent="0.2">
      <c r="R29730" s="236"/>
    </row>
    <row r="29731" spans="18:18" x14ac:dyDescent="0.2">
      <c r="R29731" s="237"/>
    </row>
    <row r="29732" spans="18:18" x14ac:dyDescent="0.2">
      <c r="R29732" s="237"/>
    </row>
    <row r="29737" spans="18:18" x14ac:dyDescent="0.2">
      <c r="R29737" s="97"/>
    </row>
    <row r="29738" spans="18:18" x14ac:dyDescent="0.2">
      <c r="R29738" s="234"/>
    </row>
    <row r="29739" spans="18:18" x14ac:dyDescent="0.2">
      <c r="R29739" s="262"/>
    </row>
    <row r="29740" spans="18:18" x14ac:dyDescent="0.2">
      <c r="R29740" s="234"/>
    </row>
    <row r="29741" spans="18:18" x14ac:dyDescent="0.2">
      <c r="R29741" s="234"/>
    </row>
    <row r="29742" spans="18:18" x14ac:dyDescent="0.2">
      <c r="R29742" s="94"/>
    </row>
    <row r="29757" spans="18:18" x14ac:dyDescent="0.2">
      <c r="R29757" s="235"/>
    </row>
    <row r="29758" spans="18:18" x14ac:dyDescent="0.2">
      <c r="R29758" s="234"/>
    </row>
    <row r="29759" spans="18:18" x14ac:dyDescent="0.2">
      <c r="R29759" s="236"/>
    </row>
    <row r="29760" spans="18:18" x14ac:dyDescent="0.2">
      <c r="R29760" s="236"/>
    </row>
    <row r="29761" spans="18:18" x14ac:dyDescent="0.2">
      <c r="R29761" s="234"/>
    </row>
    <row r="29762" spans="18:18" x14ac:dyDescent="0.2">
      <c r="R29762" s="236"/>
    </row>
    <row r="29763" spans="18:18" x14ac:dyDescent="0.2">
      <c r="R29763" s="236"/>
    </row>
    <row r="29764" spans="18:18" x14ac:dyDescent="0.2">
      <c r="R29764" s="237"/>
    </row>
    <row r="29765" spans="18:18" x14ac:dyDescent="0.2">
      <c r="R29765" s="237"/>
    </row>
    <row r="29770" spans="18:18" x14ac:dyDescent="0.2">
      <c r="R29770" s="97"/>
    </row>
    <row r="29771" spans="18:18" x14ac:dyDescent="0.2">
      <c r="R29771" s="234"/>
    </row>
    <row r="29772" spans="18:18" x14ac:dyDescent="0.2">
      <c r="R29772" s="262"/>
    </row>
    <row r="29773" spans="18:18" x14ac:dyDescent="0.2">
      <c r="R29773" s="234"/>
    </row>
    <row r="29774" spans="18:18" x14ac:dyDescent="0.2">
      <c r="R29774" s="234"/>
    </row>
    <row r="29775" spans="18:18" x14ac:dyDescent="0.2">
      <c r="R29775" s="94"/>
    </row>
    <row r="29790" spans="18:18" x14ac:dyDescent="0.2">
      <c r="R29790" s="235"/>
    </row>
    <row r="29791" spans="18:18" x14ac:dyDescent="0.2">
      <c r="R29791" s="234"/>
    </row>
    <row r="29792" spans="18:18" x14ac:dyDescent="0.2">
      <c r="R29792" s="236"/>
    </row>
    <row r="29793" spans="18:18" x14ac:dyDescent="0.2">
      <c r="R29793" s="236"/>
    </row>
    <row r="29794" spans="18:18" x14ac:dyDescent="0.2">
      <c r="R29794" s="234"/>
    </row>
    <row r="29795" spans="18:18" x14ac:dyDescent="0.2">
      <c r="R29795" s="236"/>
    </row>
    <row r="29796" spans="18:18" x14ac:dyDescent="0.2">
      <c r="R29796" s="236"/>
    </row>
    <row r="29797" spans="18:18" x14ac:dyDescent="0.2">
      <c r="R29797" s="237"/>
    </row>
    <row r="29798" spans="18:18" x14ac:dyDescent="0.2">
      <c r="R29798" s="237"/>
    </row>
    <row r="29803" spans="18:18" x14ac:dyDescent="0.2">
      <c r="R29803" s="97"/>
    </row>
    <row r="29804" spans="18:18" x14ac:dyDescent="0.2">
      <c r="R29804" s="234"/>
    </row>
    <row r="29805" spans="18:18" x14ac:dyDescent="0.2">
      <c r="R29805" s="262"/>
    </row>
    <row r="29806" spans="18:18" x14ac:dyDescent="0.2">
      <c r="R29806" s="234"/>
    </row>
    <row r="29807" spans="18:18" x14ac:dyDescent="0.2">
      <c r="R29807" s="234"/>
    </row>
    <row r="29808" spans="18:18" x14ac:dyDescent="0.2">
      <c r="R29808" s="94"/>
    </row>
    <row r="29823" spans="18:18" x14ac:dyDescent="0.2">
      <c r="R29823" s="235"/>
    </row>
    <row r="29824" spans="18:18" x14ac:dyDescent="0.2">
      <c r="R29824" s="234"/>
    </row>
    <row r="29825" spans="18:18" x14ac:dyDescent="0.2">
      <c r="R29825" s="236"/>
    </row>
    <row r="29826" spans="18:18" x14ac:dyDescent="0.2">
      <c r="R29826" s="236"/>
    </row>
    <row r="29827" spans="18:18" x14ac:dyDescent="0.2">
      <c r="R29827" s="234"/>
    </row>
    <row r="29828" spans="18:18" x14ac:dyDescent="0.2">
      <c r="R29828" s="236"/>
    </row>
    <row r="29829" spans="18:18" x14ac:dyDescent="0.2">
      <c r="R29829" s="236"/>
    </row>
    <row r="29830" spans="18:18" x14ac:dyDescent="0.2">
      <c r="R29830" s="237"/>
    </row>
    <row r="29831" spans="18:18" x14ac:dyDescent="0.2">
      <c r="R29831" s="237"/>
    </row>
    <row r="29836" spans="18:18" x14ac:dyDescent="0.2">
      <c r="R29836" s="97"/>
    </row>
    <row r="29837" spans="18:18" x14ac:dyDescent="0.2">
      <c r="R29837" s="234"/>
    </row>
    <row r="29838" spans="18:18" x14ac:dyDescent="0.2">
      <c r="R29838" s="262"/>
    </row>
    <row r="29839" spans="18:18" x14ac:dyDescent="0.2">
      <c r="R29839" s="234"/>
    </row>
    <row r="29840" spans="18:18" x14ac:dyDescent="0.2">
      <c r="R29840" s="234"/>
    </row>
    <row r="29841" spans="18:18" x14ac:dyDescent="0.2">
      <c r="R29841" s="94"/>
    </row>
    <row r="29856" spans="18:18" x14ac:dyDescent="0.2">
      <c r="R29856" s="235"/>
    </row>
    <row r="29857" spans="18:18" x14ac:dyDescent="0.2">
      <c r="R29857" s="234"/>
    </row>
    <row r="29858" spans="18:18" x14ac:dyDescent="0.2">
      <c r="R29858" s="236"/>
    </row>
    <row r="29859" spans="18:18" x14ac:dyDescent="0.2">
      <c r="R29859" s="236"/>
    </row>
    <row r="29860" spans="18:18" x14ac:dyDescent="0.2">
      <c r="R29860" s="234"/>
    </row>
    <row r="29861" spans="18:18" x14ac:dyDescent="0.2">
      <c r="R29861" s="236"/>
    </row>
    <row r="29862" spans="18:18" x14ac:dyDescent="0.2">
      <c r="R29862" s="236"/>
    </row>
    <row r="29863" spans="18:18" x14ac:dyDescent="0.2">
      <c r="R29863" s="237"/>
    </row>
    <row r="29864" spans="18:18" x14ac:dyDescent="0.2">
      <c r="R29864" s="237"/>
    </row>
    <row r="29869" spans="18:18" x14ac:dyDescent="0.2">
      <c r="R29869" s="97"/>
    </row>
    <row r="29870" spans="18:18" x14ac:dyDescent="0.2">
      <c r="R29870" s="234"/>
    </row>
    <row r="29871" spans="18:18" x14ac:dyDescent="0.2">
      <c r="R29871" s="262"/>
    </row>
    <row r="29872" spans="18:18" x14ac:dyDescent="0.2">
      <c r="R29872" s="234"/>
    </row>
    <row r="29873" spans="18:18" x14ac:dyDescent="0.2">
      <c r="R29873" s="234"/>
    </row>
    <row r="29874" spans="18:18" x14ac:dyDescent="0.2">
      <c r="R29874" s="94"/>
    </row>
    <row r="29889" spans="18:18" x14ac:dyDescent="0.2">
      <c r="R29889" s="235"/>
    </row>
    <row r="29890" spans="18:18" x14ac:dyDescent="0.2">
      <c r="R29890" s="234"/>
    </row>
    <row r="29891" spans="18:18" x14ac:dyDescent="0.2">
      <c r="R29891" s="236"/>
    </row>
    <row r="29892" spans="18:18" x14ac:dyDescent="0.2">
      <c r="R29892" s="236"/>
    </row>
    <row r="29893" spans="18:18" x14ac:dyDescent="0.2">
      <c r="R29893" s="234"/>
    </row>
    <row r="29894" spans="18:18" x14ac:dyDescent="0.2">
      <c r="R29894" s="236"/>
    </row>
    <row r="29895" spans="18:18" x14ac:dyDescent="0.2">
      <c r="R29895" s="236"/>
    </row>
    <row r="29896" spans="18:18" x14ac:dyDescent="0.2">
      <c r="R29896" s="237"/>
    </row>
    <row r="29897" spans="18:18" x14ac:dyDescent="0.2">
      <c r="R29897" s="237"/>
    </row>
    <row r="29902" spans="18:18" x14ac:dyDescent="0.2">
      <c r="R29902" s="97"/>
    </row>
    <row r="29903" spans="18:18" x14ac:dyDescent="0.2">
      <c r="R29903" s="234"/>
    </row>
    <row r="29904" spans="18:18" x14ac:dyDescent="0.2">
      <c r="R29904" s="262"/>
    </row>
    <row r="29905" spans="18:18" x14ac:dyDescent="0.2">
      <c r="R29905" s="234"/>
    </row>
    <row r="29906" spans="18:18" x14ac:dyDescent="0.2">
      <c r="R29906" s="234"/>
    </row>
    <row r="29907" spans="18:18" x14ac:dyDescent="0.2">
      <c r="R29907" s="94"/>
    </row>
    <row r="29922" spans="18:18" x14ac:dyDescent="0.2">
      <c r="R29922" s="235"/>
    </row>
    <row r="29923" spans="18:18" x14ac:dyDescent="0.2">
      <c r="R29923" s="234"/>
    </row>
    <row r="29924" spans="18:18" x14ac:dyDescent="0.2">
      <c r="R29924" s="236"/>
    </row>
    <row r="29925" spans="18:18" x14ac:dyDescent="0.2">
      <c r="R29925" s="236"/>
    </row>
    <row r="29926" spans="18:18" x14ac:dyDescent="0.2">
      <c r="R29926" s="234"/>
    </row>
    <row r="29927" spans="18:18" x14ac:dyDescent="0.2">
      <c r="R29927" s="236"/>
    </row>
    <row r="29928" spans="18:18" x14ac:dyDescent="0.2">
      <c r="R29928" s="236"/>
    </row>
    <row r="29929" spans="18:18" x14ac:dyDescent="0.2">
      <c r="R29929" s="237"/>
    </row>
    <row r="29930" spans="18:18" x14ac:dyDescent="0.2">
      <c r="R29930" s="237"/>
    </row>
    <row r="29935" spans="18:18" x14ac:dyDescent="0.2">
      <c r="R29935" s="97"/>
    </row>
    <row r="29936" spans="18:18" x14ac:dyDescent="0.2">
      <c r="R29936" s="234"/>
    </row>
    <row r="29937" spans="18:18" x14ac:dyDescent="0.2">
      <c r="R29937" s="262"/>
    </row>
    <row r="29938" spans="18:18" x14ac:dyDescent="0.2">
      <c r="R29938" s="234"/>
    </row>
    <row r="29939" spans="18:18" x14ac:dyDescent="0.2">
      <c r="R29939" s="234"/>
    </row>
    <row r="29940" spans="18:18" x14ac:dyDescent="0.2">
      <c r="R29940" s="94"/>
    </row>
    <row r="29955" spans="18:18" x14ac:dyDescent="0.2">
      <c r="R29955" s="235"/>
    </row>
    <row r="29956" spans="18:18" x14ac:dyDescent="0.2">
      <c r="R29956" s="234"/>
    </row>
    <row r="29957" spans="18:18" x14ac:dyDescent="0.2">
      <c r="R29957" s="236"/>
    </row>
    <row r="29958" spans="18:18" x14ac:dyDescent="0.2">
      <c r="R29958" s="236"/>
    </row>
    <row r="29959" spans="18:18" x14ac:dyDescent="0.2">
      <c r="R29959" s="234"/>
    </row>
    <row r="29960" spans="18:18" x14ac:dyDescent="0.2">
      <c r="R29960" s="236"/>
    </row>
    <row r="29961" spans="18:18" x14ac:dyDescent="0.2">
      <c r="R29961" s="236"/>
    </row>
    <row r="29962" spans="18:18" x14ac:dyDescent="0.2">
      <c r="R29962" s="237"/>
    </row>
    <row r="29963" spans="18:18" x14ac:dyDescent="0.2">
      <c r="R29963" s="237"/>
    </row>
    <row r="29968" spans="18:18" x14ac:dyDescent="0.2">
      <c r="R29968" s="97"/>
    </row>
    <row r="29969" spans="18:18" x14ac:dyDescent="0.2">
      <c r="R29969" s="234"/>
    </row>
    <row r="29970" spans="18:18" x14ac:dyDescent="0.2">
      <c r="R29970" s="262"/>
    </row>
    <row r="29971" spans="18:18" x14ac:dyDescent="0.2">
      <c r="R29971" s="234"/>
    </row>
    <row r="29972" spans="18:18" x14ac:dyDescent="0.2">
      <c r="R29972" s="234"/>
    </row>
    <row r="29973" spans="18:18" x14ac:dyDescent="0.2">
      <c r="R29973" s="94"/>
    </row>
    <row r="29988" spans="18:18" x14ac:dyDescent="0.2">
      <c r="R29988" s="235"/>
    </row>
    <row r="29989" spans="18:18" x14ac:dyDescent="0.2">
      <c r="R29989" s="234"/>
    </row>
    <row r="29990" spans="18:18" x14ac:dyDescent="0.2">
      <c r="R29990" s="236"/>
    </row>
    <row r="29991" spans="18:18" x14ac:dyDescent="0.2">
      <c r="R29991" s="236"/>
    </row>
    <row r="29992" spans="18:18" x14ac:dyDescent="0.2">
      <c r="R29992" s="234"/>
    </row>
    <row r="29993" spans="18:18" x14ac:dyDescent="0.2">
      <c r="R29993" s="236"/>
    </row>
    <row r="29994" spans="18:18" x14ac:dyDescent="0.2">
      <c r="R29994" s="236"/>
    </row>
    <row r="29995" spans="18:18" x14ac:dyDescent="0.2">
      <c r="R29995" s="237"/>
    </row>
    <row r="29996" spans="18:18" x14ac:dyDescent="0.2">
      <c r="R29996" s="237"/>
    </row>
    <row r="30001" spans="18:18" x14ac:dyDescent="0.2">
      <c r="R30001" s="97"/>
    </row>
    <row r="30002" spans="18:18" x14ac:dyDescent="0.2">
      <c r="R30002" s="234"/>
    </row>
    <row r="30003" spans="18:18" x14ac:dyDescent="0.2">
      <c r="R30003" s="262"/>
    </row>
    <row r="30004" spans="18:18" x14ac:dyDescent="0.2">
      <c r="R30004" s="234"/>
    </row>
    <row r="30005" spans="18:18" x14ac:dyDescent="0.2">
      <c r="R30005" s="234"/>
    </row>
    <row r="30006" spans="18:18" x14ac:dyDescent="0.2">
      <c r="R30006" s="94"/>
    </row>
    <row r="30021" spans="18:18" x14ac:dyDescent="0.2">
      <c r="R30021" s="235"/>
    </row>
    <row r="30022" spans="18:18" x14ac:dyDescent="0.2">
      <c r="R30022" s="234"/>
    </row>
    <row r="30023" spans="18:18" x14ac:dyDescent="0.2">
      <c r="R30023" s="236"/>
    </row>
    <row r="30024" spans="18:18" x14ac:dyDescent="0.2">
      <c r="R30024" s="236"/>
    </row>
    <row r="30025" spans="18:18" x14ac:dyDescent="0.2">
      <c r="R30025" s="234"/>
    </row>
    <row r="30026" spans="18:18" x14ac:dyDescent="0.2">
      <c r="R30026" s="236"/>
    </row>
    <row r="30027" spans="18:18" x14ac:dyDescent="0.2">
      <c r="R30027" s="236"/>
    </row>
    <row r="30028" spans="18:18" x14ac:dyDescent="0.2">
      <c r="R30028" s="237"/>
    </row>
    <row r="30029" spans="18:18" x14ac:dyDescent="0.2">
      <c r="R30029" s="237"/>
    </row>
    <row r="30034" spans="18:18" x14ac:dyDescent="0.2">
      <c r="R30034" s="97"/>
    </row>
    <row r="30035" spans="18:18" x14ac:dyDescent="0.2">
      <c r="R30035" s="234"/>
    </row>
    <row r="30036" spans="18:18" x14ac:dyDescent="0.2">
      <c r="R30036" s="262"/>
    </row>
    <row r="30037" spans="18:18" x14ac:dyDescent="0.2">
      <c r="R30037" s="234"/>
    </row>
    <row r="30038" spans="18:18" x14ac:dyDescent="0.2">
      <c r="R30038" s="234"/>
    </row>
    <row r="30039" spans="18:18" x14ac:dyDescent="0.2">
      <c r="R30039" s="94"/>
    </row>
    <row r="30054" spans="18:18" x14ac:dyDescent="0.2">
      <c r="R30054" s="235"/>
    </row>
    <row r="30055" spans="18:18" x14ac:dyDescent="0.2">
      <c r="R30055" s="234"/>
    </row>
    <row r="30056" spans="18:18" x14ac:dyDescent="0.2">
      <c r="R30056" s="236"/>
    </row>
    <row r="30057" spans="18:18" x14ac:dyDescent="0.2">
      <c r="R30057" s="236"/>
    </row>
    <row r="30058" spans="18:18" x14ac:dyDescent="0.2">
      <c r="R30058" s="234"/>
    </row>
    <row r="30059" spans="18:18" x14ac:dyDescent="0.2">
      <c r="R30059" s="236"/>
    </row>
    <row r="30060" spans="18:18" x14ac:dyDescent="0.2">
      <c r="R30060" s="236"/>
    </row>
    <row r="30061" spans="18:18" x14ac:dyDescent="0.2">
      <c r="R30061" s="237"/>
    </row>
    <row r="30062" spans="18:18" x14ac:dyDescent="0.2">
      <c r="R30062" s="237"/>
    </row>
    <row r="30067" spans="18:18" x14ac:dyDescent="0.2">
      <c r="R30067" s="97"/>
    </row>
    <row r="30068" spans="18:18" x14ac:dyDescent="0.2">
      <c r="R30068" s="234"/>
    </row>
    <row r="30069" spans="18:18" x14ac:dyDescent="0.2">
      <c r="R30069" s="262"/>
    </row>
    <row r="30070" spans="18:18" x14ac:dyDescent="0.2">
      <c r="R30070" s="234"/>
    </row>
    <row r="30071" spans="18:18" x14ac:dyDescent="0.2">
      <c r="R30071" s="234"/>
    </row>
    <row r="30072" spans="18:18" x14ac:dyDescent="0.2">
      <c r="R30072" s="94"/>
    </row>
    <row r="30087" spans="18:18" x14ac:dyDescent="0.2">
      <c r="R30087" s="235"/>
    </row>
    <row r="30088" spans="18:18" x14ac:dyDescent="0.2">
      <c r="R30088" s="234"/>
    </row>
    <row r="30089" spans="18:18" x14ac:dyDescent="0.2">
      <c r="R30089" s="236"/>
    </row>
    <row r="30090" spans="18:18" x14ac:dyDescent="0.2">
      <c r="R30090" s="236"/>
    </row>
    <row r="30091" spans="18:18" x14ac:dyDescent="0.2">
      <c r="R30091" s="234"/>
    </row>
    <row r="30092" spans="18:18" x14ac:dyDescent="0.2">
      <c r="R30092" s="236"/>
    </row>
    <row r="30093" spans="18:18" x14ac:dyDescent="0.2">
      <c r="R30093" s="236"/>
    </row>
    <row r="30094" spans="18:18" x14ac:dyDescent="0.2">
      <c r="R30094" s="237"/>
    </row>
    <row r="30095" spans="18:18" x14ac:dyDescent="0.2">
      <c r="R30095" s="237"/>
    </row>
    <row r="30100" spans="18:18" x14ac:dyDescent="0.2">
      <c r="R30100" s="97"/>
    </row>
    <row r="30101" spans="18:18" x14ac:dyDescent="0.2">
      <c r="R30101" s="234"/>
    </row>
    <row r="30102" spans="18:18" x14ac:dyDescent="0.2">
      <c r="R30102" s="262"/>
    </row>
    <row r="30103" spans="18:18" x14ac:dyDescent="0.2">
      <c r="R30103" s="234"/>
    </row>
    <row r="30104" spans="18:18" x14ac:dyDescent="0.2">
      <c r="R30104" s="234"/>
    </row>
    <row r="30105" spans="18:18" x14ac:dyDescent="0.2">
      <c r="R30105" s="94"/>
    </row>
    <row r="30120" spans="18:18" x14ac:dyDescent="0.2">
      <c r="R30120" s="235"/>
    </row>
    <row r="30121" spans="18:18" x14ac:dyDescent="0.2">
      <c r="R30121" s="234"/>
    </row>
    <row r="30122" spans="18:18" x14ac:dyDescent="0.2">
      <c r="R30122" s="236"/>
    </row>
    <row r="30123" spans="18:18" x14ac:dyDescent="0.2">
      <c r="R30123" s="236"/>
    </row>
    <row r="30124" spans="18:18" x14ac:dyDescent="0.2">
      <c r="R30124" s="234"/>
    </row>
    <row r="30125" spans="18:18" x14ac:dyDescent="0.2">
      <c r="R30125" s="236"/>
    </row>
    <row r="30126" spans="18:18" x14ac:dyDescent="0.2">
      <c r="R30126" s="236"/>
    </row>
    <row r="30127" spans="18:18" x14ac:dyDescent="0.2">
      <c r="R30127" s="237"/>
    </row>
    <row r="30128" spans="18:18" x14ac:dyDescent="0.2">
      <c r="R30128" s="237"/>
    </row>
    <row r="30133" spans="18:18" x14ac:dyDescent="0.2">
      <c r="R30133" s="97"/>
    </row>
    <row r="30134" spans="18:18" x14ac:dyDescent="0.2">
      <c r="R30134" s="234"/>
    </row>
    <row r="30135" spans="18:18" x14ac:dyDescent="0.2">
      <c r="R30135" s="262"/>
    </row>
    <row r="30136" spans="18:18" x14ac:dyDescent="0.2">
      <c r="R30136" s="234"/>
    </row>
    <row r="30137" spans="18:18" x14ac:dyDescent="0.2">
      <c r="R30137" s="234"/>
    </row>
    <row r="30138" spans="18:18" x14ac:dyDescent="0.2">
      <c r="R30138" s="94"/>
    </row>
    <row r="30153" spans="18:18" x14ac:dyDescent="0.2">
      <c r="R30153" s="235"/>
    </row>
    <row r="30154" spans="18:18" x14ac:dyDescent="0.2">
      <c r="R30154" s="234"/>
    </row>
    <row r="30155" spans="18:18" x14ac:dyDescent="0.2">
      <c r="R30155" s="236"/>
    </row>
    <row r="30156" spans="18:18" x14ac:dyDescent="0.2">
      <c r="R30156" s="236"/>
    </row>
    <row r="30157" spans="18:18" x14ac:dyDescent="0.2">
      <c r="R30157" s="234"/>
    </row>
    <row r="30158" spans="18:18" x14ac:dyDescent="0.2">
      <c r="R30158" s="236"/>
    </row>
    <row r="30159" spans="18:18" x14ac:dyDescent="0.2">
      <c r="R30159" s="236"/>
    </row>
    <row r="30160" spans="18:18" x14ac:dyDescent="0.2">
      <c r="R30160" s="237"/>
    </row>
    <row r="30161" spans="18:18" x14ac:dyDescent="0.2">
      <c r="R30161" s="237"/>
    </row>
    <row r="30166" spans="18:18" x14ac:dyDescent="0.2">
      <c r="R30166" s="97"/>
    </row>
    <row r="30167" spans="18:18" x14ac:dyDescent="0.2">
      <c r="R30167" s="234"/>
    </row>
    <row r="30168" spans="18:18" x14ac:dyDescent="0.2">
      <c r="R30168" s="262"/>
    </row>
    <row r="30169" spans="18:18" x14ac:dyDescent="0.2">
      <c r="R30169" s="234"/>
    </row>
    <row r="30170" spans="18:18" x14ac:dyDescent="0.2">
      <c r="R30170" s="234"/>
    </row>
    <row r="30171" spans="18:18" x14ac:dyDescent="0.2">
      <c r="R30171" s="94"/>
    </row>
    <row r="30186" spans="18:18" x14ac:dyDescent="0.2">
      <c r="R30186" s="235"/>
    </row>
    <row r="30187" spans="18:18" x14ac:dyDescent="0.2">
      <c r="R30187" s="234"/>
    </row>
    <row r="30188" spans="18:18" x14ac:dyDescent="0.2">
      <c r="R30188" s="236"/>
    </row>
    <row r="30189" spans="18:18" x14ac:dyDescent="0.2">
      <c r="R30189" s="236"/>
    </row>
    <row r="30190" spans="18:18" x14ac:dyDescent="0.2">
      <c r="R30190" s="234"/>
    </row>
    <row r="30191" spans="18:18" x14ac:dyDescent="0.2">
      <c r="R30191" s="236"/>
    </row>
    <row r="30192" spans="18:18" x14ac:dyDescent="0.2">
      <c r="R30192" s="236"/>
    </row>
    <row r="30193" spans="18:18" x14ac:dyDescent="0.2">
      <c r="R30193" s="237"/>
    </row>
    <row r="30194" spans="18:18" x14ac:dyDescent="0.2">
      <c r="R30194" s="237"/>
    </row>
    <row r="30199" spans="18:18" x14ac:dyDescent="0.2">
      <c r="R30199" s="97"/>
    </row>
    <row r="30200" spans="18:18" x14ac:dyDescent="0.2">
      <c r="R30200" s="234"/>
    </row>
    <row r="30201" spans="18:18" x14ac:dyDescent="0.2">
      <c r="R30201" s="262"/>
    </row>
    <row r="30202" spans="18:18" x14ac:dyDescent="0.2">
      <c r="R30202" s="234"/>
    </row>
    <row r="30203" spans="18:18" x14ac:dyDescent="0.2">
      <c r="R30203" s="234"/>
    </row>
    <row r="30204" spans="18:18" x14ac:dyDescent="0.2">
      <c r="R30204" s="94"/>
    </row>
    <row r="30219" spans="18:18" x14ac:dyDescent="0.2">
      <c r="R30219" s="235"/>
    </row>
    <row r="30220" spans="18:18" x14ac:dyDescent="0.2">
      <c r="R30220" s="234"/>
    </row>
    <row r="30221" spans="18:18" x14ac:dyDescent="0.2">
      <c r="R30221" s="236"/>
    </row>
    <row r="30222" spans="18:18" x14ac:dyDescent="0.2">
      <c r="R30222" s="236"/>
    </row>
    <row r="30223" spans="18:18" x14ac:dyDescent="0.2">
      <c r="R30223" s="234"/>
    </row>
    <row r="30224" spans="18:18" x14ac:dyDescent="0.2">
      <c r="R30224" s="236"/>
    </row>
    <row r="30225" spans="18:18" x14ac:dyDescent="0.2">
      <c r="R30225" s="236"/>
    </row>
    <row r="30226" spans="18:18" x14ac:dyDescent="0.2">
      <c r="R30226" s="237"/>
    </row>
    <row r="30227" spans="18:18" x14ac:dyDescent="0.2">
      <c r="R30227" s="237"/>
    </row>
    <row r="30232" spans="18:18" x14ac:dyDescent="0.2">
      <c r="R30232" s="97"/>
    </row>
    <row r="30233" spans="18:18" x14ac:dyDescent="0.2">
      <c r="R30233" s="234"/>
    </row>
    <row r="30234" spans="18:18" x14ac:dyDescent="0.2">
      <c r="R30234" s="262"/>
    </row>
    <row r="30235" spans="18:18" x14ac:dyDescent="0.2">
      <c r="R30235" s="234"/>
    </row>
    <row r="30236" spans="18:18" x14ac:dyDescent="0.2">
      <c r="R30236" s="234"/>
    </row>
    <row r="30237" spans="18:18" x14ac:dyDescent="0.2">
      <c r="R30237" s="94"/>
    </row>
    <row r="30252" spans="18:18" x14ac:dyDescent="0.2">
      <c r="R30252" s="235"/>
    </row>
    <row r="30253" spans="18:18" x14ac:dyDescent="0.2">
      <c r="R30253" s="234"/>
    </row>
    <row r="30254" spans="18:18" x14ac:dyDescent="0.2">
      <c r="R30254" s="236"/>
    </row>
    <row r="30255" spans="18:18" x14ac:dyDescent="0.2">
      <c r="R30255" s="236"/>
    </row>
    <row r="30256" spans="18:18" x14ac:dyDescent="0.2">
      <c r="R30256" s="234"/>
    </row>
    <row r="30257" spans="18:18" x14ac:dyDescent="0.2">
      <c r="R30257" s="236"/>
    </row>
    <row r="30258" spans="18:18" x14ac:dyDescent="0.2">
      <c r="R30258" s="236"/>
    </row>
    <row r="30259" spans="18:18" x14ac:dyDescent="0.2">
      <c r="R30259" s="237"/>
    </row>
    <row r="30260" spans="18:18" x14ac:dyDescent="0.2">
      <c r="R30260" s="237"/>
    </row>
    <row r="30265" spans="18:18" x14ac:dyDescent="0.2">
      <c r="R30265" s="97"/>
    </row>
    <row r="30266" spans="18:18" x14ac:dyDescent="0.2">
      <c r="R30266" s="234"/>
    </row>
    <row r="30267" spans="18:18" x14ac:dyDescent="0.2">
      <c r="R30267" s="262"/>
    </row>
    <row r="30268" spans="18:18" x14ac:dyDescent="0.2">
      <c r="R30268" s="234"/>
    </row>
    <row r="30269" spans="18:18" x14ac:dyDescent="0.2">
      <c r="R30269" s="234"/>
    </row>
    <row r="30270" spans="18:18" x14ac:dyDescent="0.2">
      <c r="R30270" s="94"/>
    </row>
    <row r="30285" spans="18:18" x14ac:dyDescent="0.2">
      <c r="R30285" s="235"/>
    </row>
    <row r="30286" spans="18:18" x14ac:dyDescent="0.2">
      <c r="R30286" s="234"/>
    </row>
    <row r="30287" spans="18:18" x14ac:dyDescent="0.2">
      <c r="R30287" s="236"/>
    </row>
    <row r="30288" spans="18:18" x14ac:dyDescent="0.2">
      <c r="R30288" s="236"/>
    </row>
    <row r="30289" spans="18:18" x14ac:dyDescent="0.2">
      <c r="R30289" s="234"/>
    </row>
    <row r="30290" spans="18:18" x14ac:dyDescent="0.2">
      <c r="R30290" s="236"/>
    </row>
    <row r="30291" spans="18:18" x14ac:dyDescent="0.2">
      <c r="R30291" s="236"/>
    </row>
    <row r="30292" spans="18:18" x14ac:dyDescent="0.2">
      <c r="R30292" s="237"/>
    </row>
    <row r="30293" spans="18:18" x14ac:dyDescent="0.2">
      <c r="R30293" s="237"/>
    </row>
    <row r="30298" spans="18:18" x14ac:dyDescent="0.2">
      <c r="R30298" s="97"/>
    </row>
    <row r="30299" spans="18:18" x14ac:dyDescent="0.2">
      <c r="R30299" s="234"/>
    </row>
    <row r="30300" spans="18:18" x14ac:dyDescent="0.2">
      <c r="R30300" s="262"/>
    </row>
    <row r="30301" spans="18:18" x14ac:dyDescent="0.2">
      <c r="R30301" s="234"/>
    </row>
    <row r="30302" spans="18:18" x14ac:dyDescent="0.2">
      <c r="R30302" s="234"/>
    </row>
    <row r="30303" spans="18:18" x14ac:dyDescent="0.2">
      <c r="R30303" s="94"/>
    </row>
    <row r="30318" spans="18:18" x14ac:dyDescent="0.2">
      <c r="R30318" s="235"/>
    </row>
    <row r="30319" spans="18:18" x14ac:dyDescent="0.2">
      <c r="R30319" s="234"/>
    </row>
    <row r="30320" spans="18:18" x14ac:dyDescent="0.2">
      <c r="R30320" s="236"/>
    </row>
    <row r="30321" spans="18:18" x14ac:dyDescent="0.2">
      <c r="R30321" s="236"/>
    </row>
    <row r="30322" spans="18:18" x14ac:dyDescent="0.2">
      <c r="R30322" s="234"/>
    </row>
    <row r="30323" spans="18:18" x14ac:dyDescent="0.2">
      <c r="R30323" s="236"/>
    </row>
    <row r="30324" spans="18:18" x14ac:dyDescent="0.2">
      <c r="R30324" s="236"/>
    </row>
    <row r="30325" spans="18:18" x14ac:dyDescent="0.2">
      <c r="R30325" s="237"/>
    </row>
    <row r="30326" spans="18:18" x14ac:dyDescent="0.2">
      <c r="R30326" s="237"/>
    </row>
    <row r="30331" spans="18:18" x14ac:dyDescent="0.2">
      <c r="R30331" s="97"/>
    </row>
    <row r="30332" spans="18:18" x14ac:dyDescent="0.2">
      <c r="R30332" s="234"/>
    </row>
    <row r="30333" spans="18:18" x14ac:dyDescent="0.2">
      <c r="R30333" s="262"/>
    </row>
    <row r="30334" spans="18:18" x14ac:dyDescent="0.2">
      <c r="R30334" s="234"/>
    </row>
    <row r="30335" spans="18:18" x14ac:dyDescent="0.2">
      <c r="R30335" s="234"/>
    </row>
    <row r="30336" spans="18:18" x14ac:dyDescent="0.2">
      <c r="R30336" s="94"/>
    </row>
    <row r="30351" spans="18:18" x14ac:dyDescent="0.2">
      <c r="R30351" s="235"/>
    </row>
    <row r="30352" spans="18:18" x14ac:dyDescent="0.2">
      <c r="R30352" s="234"/>
    </row>
    <row r="30353" spans="18:18" x14ac:dyDescent="0.2">
      <c r="R30353" s="236"/>
    </row>
    <row r="30354" spans="18:18" x14ac:dyDescent="0.2">
      <c r="R30354" s="236"/>
    </row>
    <row r="30355" spans="18:18" x14ac:dyDescent="0.2">
      <c r="R30355" s="234"/>
    </row>
    <row r="30356" spans="18:18" x14ac:dyDescent="0.2">
      <c r="R30356" s="236"/>
    </row>
    <row r="30357" spans="18:18" x14ac:dyDescent="0.2">
      <c r="R30357" s="236"/>
    </row>
    <row r="30358" spans="18:18" x14ac:dyDescent="0.2">
      <c r="R30358" s="237"/>
    </row>
    <row r="30359" spans="18:18" x14ac:dyDescent="0.2">
      <c r="R30359" s="237"/>
    </row>
    <row r="30364" spans="18:18" x14ac:dyDescent="0.2">
      <c r="R30364" s="97"/>
    </row>
    <row r="30365" spans="18:18" x14ac:dyDescent="0.2">
      <c r="R30365" s="234"/>
    </row>
    <row r="30366" spans="18:18" x14ac:dyDescent="0.2">
      <c r="R30366" s="262"/>
    </row>
    <row r="30367" spans="18:18" x14ac:dyDescent="0.2">
      <c r="R30367" s="234"/>
    </row>
    <row r="30368" spans="18:18" x14ac:dyDescent="0.2">
      <c r="R30368" s="234"/>
    </row>
    <row r="30369" spans="18:18" x14ac:dyDescent="0.2">
      <c r="R30369" s="94"/>
    </row>
    <row r="30384" spans="18:18" x14ac:dyDescent="0.2">
      <c r="R30384" s="235"/>
    </row>
    <row r="30385" spans="18:18" x14ac:dyDescent="0.2">
      <c r="R30385" s="234"/>
    </row>
    <row r="30386" spans="18:18" x14ac:dyDescent="0.2">
      <c r="R30386" s="236"/>
    </row>
    <row r="30387" spans="18:18" x14ac:dyDescent="0.2">
      <c r="R30387" s="236"/>
    </row>
    <row r="30388" spans="18:18" x14ac:dyDescent="0.2">
      <c r="R30388" s="234"/>
    </row>
    <row r="30389" spans="18:18" x14ac:dyDescent="0.2">
      <c r="R30389" s="236"/>
    </row>
    <row r="30390" spans="18:18" x14ac:dyDescent="0.2">
      <c r="R30390" s="236"/>
    </row>
    <row r="30391" spans="18:18" x14ac:dyDescent="0.2">
      <c r="R30391" s="237"/>
    </row>
    <row r="30392" spans="18:18" x14ac:dyDescent="0.2">
      <c r="R30392" s="237"/>
    </row>
    <row r="30397" spans="18:18" x14ac:dyDescent="0.2">
      <c r="R30397" s="97"/>
    </row>
    <row r="30398" spans="18:18" x14ac:dyDescent="0.2">
      <c r="R30398" s="234"/>
    </row>
    <row r="30399" spans="18:18" x14ac:dyDescent="0.2">
      <c r="R30399" s="262"/>
    </row>
    <row r="30400" spans="18:18" x14ac:dyDescent="0.2">
      <c r="R30400" s="234"/>
    </row>
    <row r="30401" spans="18:18" x14ac:dyDescent="0.2">
      <c r="R30401" s="234"/>
    </row>
    <row r="30402" spans="18:18" x14ac:dyDescent="0.2">
      <c r="R30402" s="94"/>
    </row>
    <row r="30417" spans="18:18" x14ac:dyDescent="0.2">
      <c r="R30417" s="235"/>
    </row>
    <row r="30418" spans="18:18" x14ac:dyDescent="0.2">
      <c r="R30418" s="234"/>
    </row>
    <row r="30419" spans="18:18" x14ac:dyDescent="0.2">
      <c r="R30419" s="236"/>
    </row>
    <row r="30420" spans="18:18" x14ac:dyDescent="0.2">
      <c r="R30420" s="236"/>
    </row>
    <row r="30421" spans="18:18" x14ac:dyDescent="0.2">
      <c r="R30421" s="234"/>
    </row>
    <row r="30422" spans="18:18" x14ac:dyDescent="0.2">
      <c r="R30422" s="236"/>
    </row>
    <row r="30423" spans="18:18" x14ac:dyDescent="0.2">
      <c r="R30423" s="236"/>
    </row>
    <row r="30424" spans="18:18" x14ac:dyDescent="0.2">
      <c r="R30424" s="237"/>
    </row>
    <row r="30425" spans="18:18" x14ac:dyDescent="0.2">
      <c r="R30425" s="237"/>
    </row>
    <row r="30430" spans="18:18" x14ac:dyDescent="0.2">
      <c r="R30430" s="97"/>
    </row>
    <row r="30431" spans="18:18" x14ac:dyDescent="0.2">
      <c r="R30431" s="234"/>
    </row>
    <row r="30432" spans="18:18" x14ac:dyDescent="0.2">
      <c r="R30432" s="262"/>
    </row>
    <row r="30433" spans="18:18" x14ac:dyDescent="0.2">
      <c r="R30433" s="234"/>
    </row>
    <row r="30434" spans="18:18" x14ac:dyDescent="0.2">
      <c r="R30434" s="234"/>
    </row>
    <row r="30435" spans="18:18" x14ac:dyDescent="0.2">
      <c r="R30435" s="94"/>
    </row>
    <row r="30450" spans="18:18" x14ac:dyDescent="0.2">
      <c r="R30450" s="235"/>
    </row>
    <row r="30451" spans="18:18" x14ac:dyDescent="0.2">
      <c r="R30451" s="234"/>
    </row>
    <row r="30452" spans="18:18" x14ac:dyDescent="0.2">
      <c r="R30452" s="236"/>
    </row>
    <row r="30453" spans="18:18" x14ac:dyDescent="0.2">
      <c r="R30453" s="236"/>
    </row>
    <row r="30454" spans="18:18" x14ac:dyDescent="0.2">
      <c r="R30454" s="234"/>
    </row>
    <row r="30455" spans="18:18" x14ac:dyDescent="0.2">
      <c r="R30455" s="236"/>
    </row>
    <row r="30456" spans="18:18" x14ac:dyDescent="0.2">
      <c r="R30456" s="236"/>
    </row>
    <row r="30457" spans="18:18" x14ac:dyDescent="0.2">
      <c r="R30457" s="237"/>
    </row>
    <row r="30458" spans="18:18" x14ac:dyDescent="0.2">
      <c r="R30458" s="237"/>
    </row>
    <row r="30463" spans="18:18" x14ac:dyDescent="0.2">
      <c r="R30463" s="97"/>
    </row>
    <row r="30464" spans="18:18" x14ac:dyDescent="0.2">
      <c r="R30464" s="234"/>
    </row>
    <row r="30465" spans="18:18" x14ac:dyDescent="0.2">
      <c r="R30465" s="262"/>
    </row>
    <row r="30466" spans="18:18" x14ac:dyDescent="0.2">
      <c r="R30466" s="234"/>
    </row>
    <row r="30467" spans="18:18" x14ac:dyDescent="0.2">
      <c r="R30467" s="234"/>
    </row>
    <row r="30468" spans="18:18" x14ac:dyDescent="0.2">
      <c r="R30468" s="94"/>
    </row>
    <row r="30483" spans="18:18" x14ac:dyDescent="0.2">
      <c r="R30483" s="235"/>
    </row>
    <row r="30484" spans="18:18" x14ac:dyDescent="0.2">
      <c r="R30484" s="234"/>
    </row>
    <row r="30485" spans="18:18" x14ac:dyDescent="0.2">
      <c r="R30485" s="236"/>
    </row>
    <row r="30486" spans="18:18" x14ac:dyDescent="0.2">
      <c r="R30486" s="236"/>
    </row>
    <row r="30487" spans="18:18" x14ac:dyDescent="0.2">
      <c r="R30487" s="234"/>
    </row>
    <row r="30488" spans="18:18" x14ac:dyDescent="0.2">
      <c r="R30488" s="236"/>
    </row>
    <row r="30489" spans="18:18" x14ac:dyDescent="0.2">
      <c r="R30489" s="236"/>
    </row>
    <row r="30490" spans="18:18" x14ac:dyDescent="0.2">
      <c r="R30490" s="237"/>
    </row>
    <row r="30491" spans="18:18" x14ac:dyDescent="0.2">
      <c r="R30491" s="237"/>
    </row>
    <row r="30496" spans="18:18" x14ac:dyDescent="0.2">
      <c r="R30496" s="97"/>
    </row>
    <row r="30497" spans="18:18" x14ac:dyDescent="0.2">
      <c r="R30497" s="234"/>
    </row>
    <row r="30498" spans="18:18" x14ac:dyDescent="0.2">
      <c r="R30498" s="262"/>
    </row>
    <row r="30499" spans="18:18" x14ac:dyDescent="0.2">
      <c r="R30499" s="234"/>
    </row>
    <row r="30500" spans="18:18" x14ac:dyDescent="0.2">
      <c r="R30500" s="234"/>
    </row>
    <row r="30501" spans="18:18" x14ac:dyDescent="0.2">
      <c r="R30501" s="94"/>
    </row>
    <row r="30516" spans="18:18" x14ac:dyDescent="0.2">
      <c r="R30516" s="235"/>
    </row>
    <row r="30517" spans="18:18" x14ac:dyDescent="0.2">
      <c r="R30517" s="234"/>
    </row>
    <row r="30518" spans="18:18" x14ac:dyDescent="0.2">
      <c r="R30518" s="236"/>
    </row>
    <row r="30519" spans="18:18" x14ac:dyDescent="0.2">
      <c r="R30519" s="236"/>
    </row>
    <row r="30520" spans="18:18" x14ac:dyDescent="0.2">
      <c r="R30520" s="234"/>
    </row>
    <row r="30521" spans="18:18" x14ac:dyDescent="0.2">
      <c r="R30521" s="236"/>
    </row>
    <row r="30522" spans="18:18" x14ac:dyDescent="0.2">
      <c r="R30522" s="236"/>
    </row>
    <row r="30523" spans="18:18" x14ac:dyDescent="0.2">
      <c r="R30523" s="237"/>
    </row>
    <row r="30524" spans="18:18" x14ac:dyDescent="0.2">
      <c r="R30524" s="237"/>
    </row>
    <row r="30529" spans="18:18" x14ac:dyDescent="0.2">
      <c r="R30529" s="97"/>
    </row>
    <row r="30530" spans="18:18" x14ac:dyDescent="0.2">
      <c r="R30530" s="234"/>
    </row>
    <row r="30531" spans="18:18" x14ac:dyDescent="0.2">
      <c r="R30531" s="262"/>
    </row>
    <row r="30532" spans="18:18" x14ac:dyDescent="0.2">
      <c r="R30532" s="234"/>
    </row>
    <row r="30533" spans="18:18" x14ac:dyDescent="0.2">
      <c r="R30533" s="234"/>
    </row>
    <row r="30534" spans="18:18" x14ac:dyDescent="0.2">
      <c r="R30534" s="94"/>
    </row>
    <row r="30549" spans="18:18" x14ac:dyDescent="0.2">
      <c r="R30549" s="235"/>
    </row>
    <row r="30550" spans="18:18" x14ac:dyDescent="0.2">
      <c r="R30550" s="234"/>
    </row>
    <row r="30551" spans="18:18" x14ac:dyDescent="0.2">
      <c r="R30551" s="236"/>
    </row>
    <row r="30552" spans="18:18" x14ac:dyDescent="0.2">
      <c r="R30552" s="236"/>
    </row>
    <row r="30553" spans="18:18" x14ac:dyDescent="0.2">
      <c r="R30553" s="234"/>
    </row>
    <row r="30554" spans="18:18" x14ac:dyDescent="0.2">
      <c r="R30554" s="236"/>
    </row>
    <row r="30555" spans="18:18" x14ac:dyDescent="0.2">
      <c r="R30555" s="236"/>
    </row>
    <row r="30556" spans="18:18" x14ac:dyDescent="0.2">
      <c r="R30556" s="237"/>
    </row>
    <row r="30557" spans="18:18" x14ac:dyDescent="0.2">
      <c r="R30557" s="237"/>
    </row>
    <row r="30562" spans="18:18" x14ac:dyDescent="0.2">
      <c r="R30562" s="97"/>
    </row>
    <row r="30563" spans="18:18" x14ac:dyDescent="0.2">
      <c r="R30563" s="234"/>
    </row>
    <row r="30564" spans="18:18" x14ac:dyDescent="0.2">
      <c r="R30564" s="262"/>
    </row>
    <row r="30565" spans="18:18" x14ac:dyDescent="0.2">
      <c r="R30565" s="234"/>
    </row>
    <row r="30566" spans="18:18" x14ac:dyDescent="0.2">
      <c r="R30566" s="234"/>
    </row>
    <row r="30567" spans="18:18" x14ac:dyDescent="0.2">
      <c r="R30567" s="94"/>
    </row>
    <row r="30582" spans="18:18" x14ac:dyDescent="0.2">
      <c r="R30582" s="235"/>
    </row>
    <row r="30583" spans="18:18" x14ac:dyDescent="0.2">
      <c r="R30583" s="234"/>
    </row>
    <row r="30584" spans="18:18" x14ac:dyDescent="0.2">
      <c r="R30584" s="236"/>
    </row>
    <row r="30585" spans="18:18" x14ac:dyDescent="0.2">
      <c r="R30585" s="236"/>
    </row>
    <row r="30586" spans="18:18" x14ac:dyDescent="0.2">
      <c r="R30586" s="234"/>
    </row>
    <row r="30587" spans="18:18" x14ac:dyDescent="0.2">
      <c r="R30587" s="236"/>
    </row>
    <row r="30588" spans="18:18" x14ac:dyDescent="0.2">
      <c r="R30588" s="236"/>
    </row>
    <row r="30589" spans="18:18" x14ac:dyDescent="0.2">
      <c r="R30589" s="237"/>
    </row>
    <row r="30590" spans="18:18" x14ac:dyDescent="0.2">
      <c r="R30590" s="237"/>
    </row>
    <row r="30595" spans="18:18" x14ac:dyDescent="0.2">
      <c r="R30595" s="97"/>
    </row>
    <row r="30596" spans="18:18" x14ac:dyDescent="0.2">
      <c r="R30596" s="234"/>
    </row>
    <row r="30597" spans="18:18" x14ac:dyDescent="0.2">
      <c r="R30597" s="262"/>
    </row>
    <row r="30598" spans="18:18" x14ac:dyDescent="0.2">
      <c r="R30598" s="234"/>
    </row>
    <row r="30599" spans="18:18" x14ac:dyDescent="0.2">
      <c r="R30599" s="234"/>
    </row>
    <row r="30600" spans="18:18" x14ac:dyDescent="0.2">
      <c r="R30600" s="94"/>
    </row>
    <row r="30615" spans="18:18" x14ac:dyDescent="0.2">
      <c r="R30615" s="235"/>
    </row>
    <row r="30616" spans="18:18" x14ac:dyDescent="0.2">
      <c r="R30616" s="234"/>
    </row>
    <row r="30617" spans="18:18" x14ac:dyDescent="0.2">
      <c r="R30617" s="236"/>
    </row>
    <row r="30618" spans="18:18" x14ac:dyDescent="0.2">
      <c r="R30618" s="236"/>
    </row>
    <row r="30619" spans="18:18" x14ac:dyDescent="0.2">
      <c r="R30619" s="234"/>
    </row>
    <row r="30620" spans="18:18" x14ac:dyDescent="0.2">
      <c r="R30620" s="236"/>
    </row>
    <row r="30621" spans="18:18" x14ac:dyDescent="0.2">
      <c r="R30621" s="236"/>
    </row>
    <row r="30622" spans="18:18" x14ac:dyDescent="0.2">
      <c r="R30622" s="237"/>
    </row>
    <row r="30623" spans="18:18" x14ac:dyDescent="0.2">
      <c r="R30623" s="237"/>
    </row>
    <row r="30628" spans="18:18" x14ac:dyDescent="0.2">
      <c r="R30628" s="97"/>
    </row>
    <row r="30629" spans="18:18" x14ac:dyDescent="0.2">
      <c r="R30629" s="234"/>
    </row>
    <row r="30630" spans="18:18" x14ac:dyDescent="0.2">
      <c r="R30630" s="262"/>
    </row>
    <row r="30631" spans="18:18" x14ac:dyDescent="0.2">
      <c r="R30631" s="234"/>
    </row>
    <row r="30632" spans="18:18" x14ac:dyDescent="0.2">
      <c r="R30632" s="234"/>
    </row>
    <row r="30633" spans="18:18" x14ac:dyDescent="0.2">
      <c r="R30633" s="94"/>
    </row>
    <row r="30648" spans="18:18" x14ac:dyDescent="0.2">
      <c r="R30648" s="235"/>
    </row>
    <row r="30649" spans="18:18" x14ac:dyDescent="0.2">
      <c r="R30649" s="234"/>
    </row>
    <row r="30650" spans="18:18" x14ac:dyDescent="0.2">
      <c r="R30650" s="236"/>
    </row>
    <row r="30651" spans="18:18" x14ac:dyDescent="0.2">
      <c r="R30651" s="236"/>
    </row>
    <row r="30652" spans="18:18" x14ac:dyDescent="0.2">
      <c r="R30652" s="234"/>
    </row>
    <row r="30653" spans="18:18" x14ac:dyDescent="0.2">
      <c r="R30653" s="236"/>
    </row>
    <row r="30654" spans="18:18" x14ac:dyDescent="0.2">
      <c r="R30654" s="236"/>
    </row>
    <row r="30655" spans="18:18" x14ac:dyDescent="0.2">
      <c r="R30655" s="237"/>
    </row>
    <row r="30656" spans="18:18" x14ac:dyDescent="0.2">
      <c r="R30656" s="237"/>
    </row>
    <row r="30661" spans="18:18" x14ac:dyDescent="0.2">
      <c r="R30661" s="97"/>
    </row>
    <row r="30662" spans="18:18" x14ac:dyDescent="0.2">
      <c r="R30662" s="234"/>
    </row>
    <row r="30663" spans="18:18" x14ac:dyDescent="0.2">
      <c r="R30663" s="262"/>
    </row>
    <row r="30664" spans="18:18" x14ac:dyDescent="0.2">
      <c r="R30664" s="234"/>
    </row>
    <row r="30665" spans="18:18" x14ac:dyDescent="0.2">
      <c r="R30665" s="234"/>
    </row>
    <row r="30666" spans="18:18" x14ac:dyDescent="0.2">
      <c r="R30666" s="94"/>
    </row>
    <row r="30681" spans="18:18" x14ac:dyDescent="0.2">
      <c r="R30681" s="235"/>
    </row>
    <row r="30682" spans="18:18" x14ac:dyDescent="0.2">
      <c r="R30682" s="234"/>
    </row>
    <row r="30683" spans="18:18" x14ac:dyDescent="0.2">
      <c r="R30683" s="236"/>
    </row>
    <row r="30684" spans="18:18" x14ac:dyDescent="0.2">
      <c r="R30684" s="236"/>
    </row>
    <row r="30685" spans="18:18" x14ac:dyDescent="0.2">
      <c r="R30685" s="234"/>
    </row>
    <row r="30686" spans="18:18" x14ac:dyDescent="0.2">
      <c r="R30686" s="236"/>
    </row>
    <row r="30687" spans="18:18" x14ac:dyDescent="0.2">
      <c r="R30687" s="236"/>
    </row>
    <row r="30688" spans="18:18" x14ac:dyDescent="0.2">
      <c r="R30688" s="237"/>
    </row>
    <row r="30689" spans="18:18" x14ac:dyDescent="0.2">
      <c r="R30689" s="237"/>
    </row>
    <row r="30694" spans="18:18" x14ac:dyDescent="0.2">
      <c r="R30694" s="97"/>
    </row>
    <row r="30695" spans="18:18" x14ac:dyDescent="0.2">
      <c r="R30695" s="234"/>
    </row>
    <row r="30696" spans="18:18" x14ac:dyDescent="0.2">
      <c r="R30696" s="262"/>
    </row>
    <row r="30697" spans="18:18" x14ac:dyDescent="0.2">
      <c r="R30697" s="234"/>
    </row>
    <row r="30698" spans="18:18" x14ac:dyDescent="0.2">
      <c r="R30698" s="234"/>
    </row>
    <row r="30699" spans="18:18" x14ac:dyDescent="0.2">
      <c r="R30699" s="94"/>
    </row>
    <row r="30714" spans="18:18" x14ac:dyDescent="0.2">
      <c r="R30714" s="235"/>
    </row>
    <row r="30715" spans="18:18" x14ac:dyDescent="0.2">
      <c r="R30715" s="234"/>
    </row>
    <row r="30716" spans="18:18" x14ac:dyDescent="0.2">
      <c r="R30716" s="236"/>
    </row>
    <row r="30717" spans="18:18" x14ac:dyDescent="0.2">
      <c r="R30717" s="236"/>
    </row>
    <row r="30718" spans="18:18" x14ac:dyDescent="0.2">
      <c r="R30718" s="234"/>
    </row>
    <row r="30719" spans="18:18" x14ac:dyDescent="0.2">
      <c r="R30719" s="236"/>
    </row>
    <row r="30720" spans="18:18" x14ac:dyDescent="0.2">
      <c r="R30720" s="236"/>
    </row>
    <row r="30721" spans="18:18" x14ac:dyDescent="0.2">
      <c r="R30721" s="237"/>
    </row>
    <row r="30722" spans="18:18" x14ac:dyDescent="0.2">
      <c r="R30722" s="237"/>
    </row>
    <row r="30727" spans="18:18" x14ac:dyDescent="0.2">
      <c r="R30727" s="97"/>
    </row>
    <row r="30728" spans="18:18" x14ac:dyDescent="0.2">
      <c r="R30728" s="234"/>
    </row>
    <row r="30729" spans="18:18" x14ac:dyDescent="0.2">
      <c r="R30729" s="262"/>
    </row>
    <row r="30730" spans="18:18" x14ac:dyDescent="0.2">
      <c r="R30730" s="234"/>
    </row>
    <row r="30731" spans="18:18" x14ac:dyDescent="0.2">
      <c r="R30731" s="234"/>
    </row>
    <row r="30732" spans="18:18" x14ac:dyDescent="0.2">
      <c r="R30732" s="94"/>
    </row>
    <row r="30747" spans="18:18" x14ac:dyDescent="0.2">
      <c r="R30747" s="235"/>
    </row>
    <row r="30748" spans="18:18" x14ac:dyDescent="0.2">
      <c r="R30748" s="234"/>
    </row>
    <row r="30749" spans="18:18" x14ac:dyDescent="0.2">
      <c r="R30749" s="236"/>
    </row>
    <row r="30750" spans="18:18" x14ac:dyDescent="0.2">
      <c r="R30750" s="236"/>
    </row>
    <row r="30751" spans="18:18" x14ac:dyDescent="0.2">
      <c r="R30751" s="234"/>
    </row>
    <row r="30752" spans="18:18" x14ac:dyDescent="0.2">
      <c r="R30752" s="236"/>
    </row>
    <row r="30753" spans="18:18" x14ac:dyDescent="0.2">
      <c r="R30753" s="236"/>
    </row>
    <row r="30754" spans="18:18" x14ac:dyDescent="0.2">
      <c r="R30754" s="237"/>
    </row>
    <row r="30755" spans="18:18" x14ac:dyDescent="0.2">
      <c r="R30755" s="237"/>
    </row>
    <row r="30760" spans="18:18" x14ac:dyDescent="0.2">
      <c r="R30760" s="97"/>
    </row>
    <row r="30761" spans="18:18" x14ac:dyDescent="0.2">
      <c r="R30761" s="234"/>
    </row>
    <row r="30762" spans="18:18" x14ac:dyDescent="0.2">
      <c r="R30762" s="262"/>
    </row>
    <row r="30763" spans="18:18" x14ac:dyDescent="0.2">
      <c r="R30763" s="234"/>
    </row>
    <row r="30764" spans="18:18" x14ac:dyDescent="0.2">
      <c r="R30764" s="234"/>
    </row>
    <row r="30765" spans="18:18" x14ac:dyDescent="0.2">
      <c r="R30765" s="94"/>
    </row>
    <row r="30780" spans="18:18" x14ac:dyDescent="0.2">
      <c r="R30780" s="235"/>
    </row>
    <row r="30781" spans="18:18" x14ac:dyDescent="0.2">
      <c r="R30781" s="234"/>
    </row>
    <row r="30782" spans="18:18" x14ac:dyDescent="0.2">
      <c r="R30782" s="236"/>
    </row>
    <row r="30783" spans="18:18" x14ac:dyDescent="0.2">
      <c r="R30783" s="236"/>
    </row>
    <row r="30784" spans="18:18" x14ac:dyDescent="0.2">
      <c r="R30784" s="234"/>
    </row>
    <row r="30785" spans="18:18" x14ac:dyDescent="0.2">
      <c r="R30785" s="236"/>
    </row>
    <row r="30786" spans="18:18" x14ac:dyDescent="0.2">
      <c r="R30786" s="236"/>
    </row>
    <row r="30787" spans="18:18" x14ac:dyDescent="0.2">
      <c r="R30787" s="237"/>
    </row>
    <row r="30788" spans="18:18" x14ac:dyDescent="0.2">
      <c r="R30788" s="237"/>
    </row>
    <row r="30793" spans="18:18" x14ac:dyDescent="0.2">
      <c r="R30793" s="97"/>
    </row>
    <row r="30794" spans="18:18" x14ac:dyDescent="0.2">
      <c r="R30794" s="234"/>
    </row>
    <row r="30795" spans="18:18" x14ac:dyDescent="0.2">
      <c r="R30795" s="262"/>
    </row>
    <row r="30796" spans="18:18" x14ac:dyDescent="0.2">
      <c r="R30796" s="234"/>
    </row>
    <row r="30797" spans="18:18" x14ac:dyDescent="0.2">
      <c r="R30797" s="234"/>
    </row>
    <row r="30798" spans="18:18" x14ac:dyDescent="0.2">
      <c r="R30798" s="94"/>
    </row>
    <row r="30813" spans="18:18" x14ac:dyDescent="0.2">
      <c r="R30813" s="235"/>
    </row>
    <row r="30814" spans="18:18" x14ac:dyDescent="0.2">
      <c r="R30814" s="234"/>
    </row>
    <row r="30815" spans="18:18" x14ac:dyDescent="0.2">
      <c r="R30815" s="236"/>
    </row>
    <row r="30816" spans="18:18" x14ac:dyDescent="0.2">
      <c r="R30816" s="236"/>
    </row>
    <row r="30817" spans="18:18" x14ac:dyDescent="0.2">
      <c r="R30817" s="234"/>
    </row>
    <row r="30818" spans="18:18" x14ac:dyDescent="0.2">
      <c r="R30818" s="236"/>
    </row>
    <row r="30819" spans="18:18" x14ac:dyDescent="0.2">
      <c r="R30819" s="236"/>
    </row>
    <row r="30820" spans="18:18" x14ac:dyDescent="0.2">
      <c r="R30820" s="237"/>
    </row>
    <row r="30821" spans="18:18" x14ac:dyDescent="0.2">
      <c r="R30821" s="237"/>
    </row>
    <row r="30826" spans="18:18" x14ac:dyDescent="0.2">
      <c r="R30826" s="97"/>
    </row>
    <row r="30827" spans="18:18" x14ac:dyDescent="0.2">
      <c r="R30827" s="234"/>
    </row>
    <row r="30828" spans="18:18" x14ac:dyDescent="0.2">
      <c r="R30828" s="262"/>
    </row>
    <row r="30829" spans="18:18" x14ac:dyDescent="0.2">
      <c r="R30829" s="234"/>
    </row>
    <row r="30830" spans="18:18" x14ac:dyDescent="0.2">
      <c r="R30830" s="234"/>
    </row>
    <row r="30831" spans="18:18" x14ac:dyDescent="0.2">
      <c r="R30831" s="94"/>
    </row>
    <row r="30846" spans="18:18" x14ac:dyDescent="0.2">
      <c r="R30846" s="235"/>
    </row>
    <row r="30847" spans="18:18" x14ac:dyDescent="0.2">
      <c r="R30847" s="234"/>
    </row>
    <row r="30848" spans="18:18" x14ac:dyDescent="0.2">
      <c r="R30848" s="236"/>
    </row>
    <row r="30849" spans="18:18" x14ac:dyDescent="0.2">
      <c r="R30849" s="236"/>
    </row>
    <row r="30850" spans="18:18" x14ac:dyDescent="0.2">
      <c r="R30850" s="234"/>
    </row>
    <row r="30851" spans="18:18" x14ac:dyDescent="0.2">
      <c r="R30851" s="236"/>
    </row>
    <row r="30852" spans="18:18" x14ac:dyDescent="0.2">
      <c r="R30852" s="236"/>
    </row>
    <row r="30853" spans="18:18" x14ac:dyDescent="0.2">
      <c r="R30853" s="237"/>
    </row>
    <row r="30854" spans="18:18" x14ac:dyDescent="0.2">
      <c r="R30854" s="237"/>
    </row>
    <row r="30859" spans="18:18" x14ac:dyDescent="0.2">
      <c r="R30859" s="97"/>
    </row>
    <row r="30860" spans="18:18" x14ac:dyDescent="0.2">
      <c r="R30860" s="234"/>
    </row>
    <row r="30861" spans="18:18" x14ac:dyDescent="0.2">
      <c r="R30861" s="262"/>
    </row>
    <row r="30862" spans="18:18" x14ac:dyDescent="0.2">
      <c r="R30862" s="234"/>
    </row>
    <row r="30863" spans="18:18" x14ac:dyDescent="0.2">
      <c r="R30863" s="234"/>
    </row>
    <row r="30864" spans="18:18" x14ac:dyDescent="0.2">
      <c r="R30864" s="94"/>
    </row>
    <row r="30879" spans="18:18" x14ac:dyDescent="0.2">
      <c r="R30879" s="235"/>
    </row>
    <row r="30880" spans="18:18" x14ac:dyDescent="0.2">
      <c r="R30880" s="234"/>
    </row>
    <row r="30881" spans="18:18" x14ac:dyDescent="0.2">
      <c r="R30881" s="236"/>
    </row>
    <row r="30882" spans="18:18" x14ac:dyDescent="0.2">
      <c r="R30882" s="236"/>
    </row>
    <row r="30883" spans="18:18" x14ac:dyDescent="0.2">
      <c r="R30883" s="234"/>
    </row>
    <row r="30884" spans="18:18" x14ac:dyDescent="0.2">
      <c r="R30884" s="236"/>
    </row>
    <row r="30885" spans="18:18" x14ac:dyDescent="0.2">
      <c r="R30885" s="236"/>
    </row>
    <row r="30886" spans="18:18" x14ac:dyDescent="0.2">
      <c r="R30886" s="237"/>
    </row>
    <row r="30887" spans="18:18" x14ac:dyDescent="0.2">
      <c r="R30887" s="237"/>
    </row>
    <row r="30892" spans="18:18" x14ac:dyDescent="0.2">
      <c r="R30892" s="97"/>
    </row>
    <row r="30893" spans="18:18" x14ac:dyDescent="0.2">
      <c r="R30893" s="234"/>
    </row>
    <row r="30894" spans="18:18" x14ac:dyDescent="0.2">
      <c r="R30894" s="262"/>
    </row>
    <row r="30895" spans="18:18" x14ac:dyDescent="0.2">
      <c r="R30895" s="234"/>
    </row>
    <row r="30896" spans="18:18" x14ac:dyDescent="0.2">
      <c r="R30896" s="234"/>
    </row>
    <row r="30897" spans="18:18" x14ac:dyDescent="0.2">
      <c r="R30897" s="94"/>
    </row>
    <row r="30912" spans="18:18" x14ac:dyDescent="0.2">
      <c r="R30912" s="235"/>
    </row>
    <row r="30913" spans="18:18" x14ac:dyDescent="0.2">
      <c r="R30913" s="234"/>
    </row>
    <row r="30914" spans="18:18" x14ac:dyDescent="0.2">
      <c r="R30914" s="236"/>
    </row>
    <row r="30915" spans="18:18" x14ac:dyDescent="0.2">
      <c r="R30915" s="236"/>
    </row>
    <row r="30916" spans="18:18" x14ac:dyDescent="0.2">
      <c r="R30916" s="234"/>
    </row>
    <row r="30917" spans="18:18" x14ac:dyDescent="0.2">
      <c r="R30917" s="236"/>
    </row>
    <row r="30918" spans="18:18" x14ac:dyDescent="0.2">
      <c r="R30918" s="236"/>
    </row>
    <row r="30919" spans="18:18" x14ac:dyDescent="0.2">
      <c r="R30919" s="237"/>
    </row>
    <row r="30920" spans="18:18" x14ac:dyDescent="0.2">
      <c r="R30920" s="237"/>
    </row>
    <row r="30925" spans="18:18" x14ac:dyDescent="0.2">
      <c r="R30925" s="97"/>
    </row>
    <row r="30926" spans="18:18" x14ac:dyDescent="0.2">
      <c r="R30926" s="234"/>
    </row>
    <row r="30927" spans="18:18" x14ac:dyDescent="0.2">
      <c r="R30927" s="262"/>
    </row>
    <row r="30928" spans="18:18" x14ac:dyDescent="0.2">
      <c r="R30928" s="234"/>
    </row>
    <row r="30929" spans="18:18" x14ac:dyDescent="0.2">
      <c r="R30929" s="234"/>
    </row>
    <row r="30930" spans="18:18" x14ac:dyDescent="0.2">
      <c r="R30930" s="94"/>
    </row>
    <row r="30945" spans="18:18" x14ac:dyDescent="0.2">
      <c r="R30945" s="235"/>
    </row>
    <row r="30946" spans="18:18" x14ac:dyDescent="0.2">
      <c r="R30946" s="234"/>
    </row>
    <row r="30947" spans="18:18" x14ac:dyDescent="0.2">
      <c r="R30947" s="236"/>
    </row>
    <row r="30948" spans="18:18" x14ac:dyDescent="0.2">
      <c r="R30948" s="236"/>
    </row>
    <row r="30949" spans="18:18" x14ac:dyDescent="0.2">
      <c r="R30949" s="234"/>
    </row>
    <row r="30950" spans="18:18" x14ac:dyDescent="0.2">
      <c r="R30950" s="236"/>
    </row>
    <row r="30951" spans="18:18" x14ac:dyDescent="0.2">
      <c r="R30951" s="236"/>
    </row>
    <row r="30952" spans="18:18" x14ac:dyDescent="0.2">
      <c r="R30952" s="237"/>
    </row>
    <row r="30953" spans="18:18" x14ac:dyDescent="0.2">
      <c r="R30953" s="237"/>
    </row>
    <row r="30958" spans="18:18" x14ac:dyDescent="0.2">
      <c r="R30958" s="97"/>
    </row>
    <row r="30959" spans="18:18" x14ac:dyDescent="0.2">
      <c r="R30959" s="234"/>
    </row>
    <row r="30960" spans="18:18" x14ac:dyDescent="0.2">
      <c r="R30960" s="262"/>
    </row>
    <row r="30961" spans="18:18" x14ac:dyDescent="0.2">
      <c r="R30961" s="234"/>
    </row>
    <row r="30962" spans="18:18" x14ac:dyDescent="0.2">
      <c r="R30962" s="234"/>
    </row>
    <row r="30963" spans="18:18" x14ac:dyDescent="0.2">
      <c r="R30963" s="94"/>
    </row>
    <row r="30978" spans="18:18" x14ac:dyDescent="0.2">
      <c r="R30978" s="235"/>
    </row>
    <row r="30979" spans="18:18" x14ac:dyDescent="0.2">
      <c r="R30979" s="234"/>
    </row>
    <row r="30980" spans="18:18" x14ac:dyDescent="0.2">
      <c r="R30980" s="236"/>
    </row>
    <row r="30981" spans="18:18" x14ac:dyDescent="0.2">
      <c r="R30981" s="236"/>
    </row>
    <row r="30982" spans="18:18" x14ac:dyDescent="0.2">
      <c r="R30982" s="234"/>
    </row>
    <row r="30983" spans="18:18" x14ac:dyDescent="0.2">
      <c r="R30983" s="236"/>
    </row>
    <row r="30984" spans="18:18" x14ac:dyDescent="0.2">
      <c r="R30984" s="236"/>
    </row>
    <row r="30985" spans="18:18" x14ac:dyDescent="0.2">
      <c r="R30985" s="237"/>
    </row>
    <row r="30986" spans="18:18" x14ac:dyDescent="0.2">
      <c r="R30986" s="237"/>
    </row>
    <row r="30991" spans="18:18" x14ac:dyDescent="0.2">
      <c r="R30991" s="97"/>
    </row>
    <row r="30992" spans="18:18" x14ac:dyDescent="0.2">
      <c r="R30992" s="234"/>
    </row>
    <row r="30993" spans="18:18" x14ac:dyDescent="0.2">
      <c r="R30993" s="262"/>
    </row>
    <row r="30994" spans="18:18" x14ac:dyDescent="0.2">
      <c r="R30994" s="234"/>
    </row>
    <row r="30995" spans="18:18" x14ac:dyDescent="0.2">
      <c r="R30995" s="234"/>
    </row>
    <row r="30996" spans="18:18" x14ac:dyDescent="0.2">
      <c r="R30996" s="94"/>
    </row>
    <row r="31011" spans="18:18" x14ac:dyDescent="0.2">
      <c r="R31011" s="235"/>
    </row>
    <row r="31012" spans="18:18" x14ac:dyDescent="0.2">
      <c r="R31012" s="234"/>
    </row>
    <row r="31013" spans="18:18" x14ac:dyDescent="0.2">
      <c r="R31013" s="236"/>
    </row>
    <row r="31014" spans="18:18" x14ac:dyDescent="0.2">
      <c r="R31014" s="236"/>
    </row>
    <row r="31015" spans="18:18" x14ac:dyDescent="0.2">
      <c r="R31015" s="234"/>
    </row>
    <row r="31016" spans="18:18" x14ac:dyDescent="0.2">
      <c r="R31016" s="236"/>
    </row>
    <row r="31017" spans="18:18" x14ac:dyDescent="0.2">
      <c r="R31017" s="236"/>
    </row>
    <row r="31018" spans="18:18" x14ac:dyDescent="0.2">
      <c r="R31018" s="237"/>
    </row>
    <row r="31019" spans="18:18" x14ac:dyDescent="0.2">
      <c r="R31019" s="237"/>
    </row>
    <row r="31024" spans="18:18" x14ac:dyDescent="0.2">
      <c r="R31024" s="97"/>
    </row>
    <row r="31025" spans="18:18" x14ac:dyDescent="0.2">
      <c r="R31025" s="234"/>
    </row>
    <row r="31026" spans="18:18" x14ac:dyDescent="0.2">
      <c r="R31026" s="262"/>
    </row>
    <row r="31027" spans="18:18" x14ac:dyDescent="0.2">
      <c r="R31027" s="234"/>
    </row>
    <row r="31028" spans="18:18" x14ac:dyDescent="0.2">
      <c r="R31028" s="234"/>
    </row>
    <row r="31029" spans="18:18" x14ac:dyDescent="0.2">
      <c r="R31029" s="94"/>
    </row>
    <row r="31044" spans="18:18" x14ac:dyDescent="0.2">
      <c r="R31044" s="235"/>
    </row>
    <row r="31045" spans="18:18" x14ac:dyDescent="0.2">
      <c r="R31045" s="234"/>
    </row>
    <row r="31046" spans="18:18" x14ac:dyDescent="0.2">
      <c r="R31046" s="236"/>
    </row>
    <row r="31047" spans="18:18" x14ac:dyDescent="0.2">
      <c r="R31047" s="236"/>
    </row>
    <row r="31048" spans="18:18" x14ac:dyDescent="0.2">
      <c r="R31048" s="234"/>
    </row>
    <row r="31049" spans="18:18" x14ac:dyDescent="0.2">
      <c r="R31049" s="236"/>
    </row>
    <row r="31050" spans="18:18" x14ac:dyDescent="0.2">
      <c r="R31050" s="236"/>
    </row>
    <row r="31051" spans="18:18" x14ac:dyDescent="0.2">
      <c r="R31051" s="237"/>
    </row>
    <row r="31052" spans="18:18" x14ac:dyDescent="0.2">
      <c r="R31052" s="237"/>
    </row>
    <row r="31057" spans="18:18" x14ac:dyDescent="0.2">
      <c r="R31057" s="97"/>
    </row>
    <row r="31058" spans="18:18" x14ac:dyDescent="0.2">
      <c r="R31058" s="234"/>
    </row>
    <row r="31059" spans="18:18" x14ac:dyDescent="0.2">
      <c r="R31059" s="262"/>
    </row>
    <row r="31060" spans="18:18" x14ac:dyDescent="0.2">
      <c r="R31060" s="234"/>
    </row>
    <row r="31061" spans="18:18" x14ac:dyDescent="0.2">
      <c r="R31061" s="234"/>
    </row>
    <row r="31062" spans="18:18" x14ac:dyDescent="0.2">
      <c r="R31062" s="94"/>
    </row>
    <row r="31077" spans="18:18" x14ac:dyDescent="0.2">
      <c r="R31077" s="235"/>
    </row>
    <row r="31078" spans="18:18" x14ac:dyDescent="0.2">
      <c r="R31078" s="234"/>
    </row>
    <row r="31079" spans="18:18" x14ac:dyDescent="0.2">
      <c r="R31079" s="236"/>
    </row>
    <row r="31080" spans="18:18" x14ac:dyDescent="0.2">
      <c r="R31080" s="236"/>
    </row>
    <row r="31081" spans="18:18" x14ac:dyDescent="0.2">
      <c r="R31081" s="234"/>
    </row>
    <row r="31082" spans="18:18" x14ac:dyDescent="0.2">
      <c r="R31082" s="236"/>
    </row>
    <row r="31083" spans="18:18" x14ac:dyDescent="0.2">
      <c r="R31083" s="236"/>
    </row>
    <row r="31084" spans="18:18" x14ac:dyDescent="0.2">
      <c r="R31084" s="237"/>
    </row>
    <row r="31085" spans="18:18" x14ac:dyDescent="0.2">
      <c r="R31085" s="237"/>
    </row>
    <row r="31090" spans="18:18" x14ac:dyDescent="0.2">
      <c r="R31090" s="97"/>
    </row>
    <row r="31091" spans="18:18" x14ac:dyDescent="0.2">
      <c r="R31091" s="234"/>
    </row>
    <row r="31092" spans="18:18" x14ac:dyDescent="0.2">
      <c r="R31092" s="262"/>
    </row>
    <row r="31093" spans="18:18" x14ac:dyDescent="0.2">
      <c r="R31093" s="234"/>
    </row>
    <row r="31094" spans="18:18" x14ac:dyDescent="0.2">
      <c r="R31094" s="234"/>
    </row>
    <row r="31095" spans="18:18" x14ac:dyDescent="0.2">
      <c r="R31095" s="94"/>
    </row>
    <row r="31110" spans="18:18" x14ac:dyDescent="0.2">
      <c r="R31110" s="235"/>
    </row>
    <row r="31111" spans="18:18" x14ac:dyDescent="0.2">
      <c r="R31111" s="234"/>
    </row>
    <row r="31112" spans="18:18" x14ac:dyDescent="0.2">
      <c r="R31112" s="236"/>
    </row>
    <row r="31113" spans="18:18" x14ac:dyDescent="0.2">
      <c r="R31113" s="236"/>
    </row>
    <row r="31114" spans="18:18" x14ac:dyDescent="0.2">
      <c r="R31114" s="234"/>
    </row>
    <row r="31115" spans="18:18" x14ac:dyDescent="0.2">
      <c r="R31115" s="236"/>
    </row>
    <row r="31116" spans="18:18" x14ac:dyDescent="0.2">
      <c r="R31116" s="236"/>
    </row>
    <row r="31117" spans="18:18" x14ac:dyDescent="0.2">
      <c r="R31117" s="237"/>
    </row>
    <row r="31118" spans="18:18" x14ac:dyDescent="0.2">
      <c r="R31118" s="237"/>
    </row>
    <row r="31123" spans="18:18" x14ac:dyDescent="0.2">
      <c r="R31123" s="97"/>
    </row>
    <row r="31124" spans="18:18" x14ac:dyDescent="0.2">
      <c r="R31124" s="234"/>
    </row>
    <row r="31125" spans="18:18" x14ac:dyDescent="0.2">
      <c r="R31125" s="262"/>
    </row>
    <row r="31126" spans="18:18" x14ac:dyDescent="0.2">
      <c r="R31126" s="234"/>
    </row>
    <row r="31127" spans="18:18" x14ac:dyDescent="0.2">
      <c r="R31127" s="234"/>
    </row>
    <row r="31128" spans="18:18" x14ac:dyDescent="0.2">
      <c r="R31128" s="94"/>
    </row>
    <row r="31143" spans="18:18" x14ac:dyDescent="0.2">
      <c r="R31143" s="235"/>
    </row>
    <row r="31144" spans="18:18" x14ac:dyDescent="0.2">
      <c r="R31144" s="234"/>
    </row>
    <row r="31145" spans="18:18" x14ac:dyDescent="0.2">
      <c r="R31145" s="236"/>
    </row>
    <row r="31146" spans="18:18" x14ac:dyDescent="0.2">
      <c r="R31146" s="236"/>
    </row>
    <row r="31147" spans="18:18" x14ac:dyDescent="0.2">
      <c r="R31147" s="234"/>
    </row>
    <row r="31148" spans="18:18" x14ac:dyDescent="0.2">
      <c r="R31148" s="236"/>
    </row>
    <row r="31149" spans="18:18" x14ac:dyDescent="0.2">
      <c r="R31149" s="236"/>
    </row>
    <row r="31150" spans="18:18" x14ac:dyDescent="0.2">
      <c r="R31150" s="237"/>
    </row>
    <row r="31151" spans="18:18" x14ac:dyDescent="0.2">
      <c r="R31151" s="237"/>
    </row>
    <row r="31156" spans="18:18" x14ac:dyDescent="0.2">
      <c r="R31156" s="97"/>
    </row>
    <row r="31157" spans="18:18" x14ac:dyDescent="0.2">
      <c r="R31157" s="234"/>
    </row>
    <row r="31158" spans="18:18" x14ac:dyDescent="0.2">
      <c r="R31158" s="262"/>
    </row>
    <row r="31159" spans="18:18" x14ac:dyDescent="0.2">
      <c r="R31159" s="234"/>
    </row>
    <row r="31160" spans="18:18" x14ac:dyDescent="0.2">
      <c r="R31160" s="234"/>
    </row>
    <row r="31161" spans="18:18" x14ac:dyDescent="0.2">
      <c r="R31161" s="94"/>
    </row>
    <row r="31176" spans="18:18" x14ac:dyDescent="0.2">
      <c r="R31176" s="235"/>
    </row>
    <row r="31177" spans="18:18" x14ac:dyDescent="0.2">
      <c r="R31177" s="234"/>
    </row>
    <row r="31178" spans="18:18" x14ac:dyDescent="0.2">
      <c r="R31178" s="236"/>
    </row>
    <row r="31179" spans="18:18" x14ac:dyDescent="0.2">
      <c r="R31179" s="236"/>
    </row>
    <row r="31180" spans="18:18" x14ac:dyDescent="0.2">
      <c r="R31180" s="234"/>
    </row>
    <row r="31181" spans="18:18" x14ac:dyDescent="0.2">
      <c r="R31181" s="236"/>
    </row>
    <row r="31182" spans="18:18" x14ac:dyDescent="0.2">
      <c r="R31182" s="236"/>
    </row>
    <row r="31183" spans="18:18" x14ac:dyDescent="0.2">
      <c r="R31183" s="237"/>
    </row>
    <row r="31184" spans="18:18" x14ac:dyDescent="0.2">
      <c r="R31184" s="237"/>
    </row>
    <row r="31189" spans="18:18" x14ac:dyDescent="0.2">
      <c r="R31189" s="97"/>
    </row>
    <row r="31190" spans="18:18" x14ac:dyDescent="0.2">
      <c r="R31190" s="234"/>
    </row>
    <row r="31191" spans="18:18" x14ac:dyDescent="0.2">
      <c r="R31191" s="262"/>
    </row>
    <row r="31192" spans="18:18" x14ac:dyDescent="0.2">
      <c r="R31192" s="234"/>
    </row>
    <row r="31193" spans="18:18" x14ac:dyDescent="0.2">
      <c r="R31193" s="234"/>
    </row>
    <row r="31194" spans="18:18" x14ac:dyDescent="0.2">
      <c r="R31194" s="94"/>
    </row>
    <row r="31209" spans="18:18" x14ac:dyDescent="0.2">
      <c r="R31209" s="235"/>
    </row>
    <row r="31210" spans="18:18" x14ac:dyDescent="0.2">
      <c r="R31210" s="234"/>
    </row>
    <row r="31211" spans="18:18" x14ac:dyDescent="0.2">
      <c r="R31211" s="236"/>
    </row>
    <row r="31212" spans="18:18" x14ac:dyDescent="0.2">
      <c r="R31212" s="236"/>
    </row>
    <row r="31213" spans="18:18" x14ac:dyDescent="0.2">
      <c r="R31213" s="234"/>
    </row>
    <row r="31214" spans="18:18" x14ac:dyDescent="0.2">
      <c r="R31214" s="236"/>
    </row>
    <row r="31215" spans="18:18" x14ac:dyDescent="0.2">
      <c r="R31215" s="236"/>
    </row>
    <row r="31216" spans="18:18" x14ac:dyDescent="0.2">
      <c r="R31216" s="237"/>
    </row>
    <row r="31217" spans="18:18" x14ac:dyDescent="0.2">
      <c r="R31217" s="237"/>
    </row>
    <row r="31222" spans="18:18" x14ac:dyDescent="0.2">
      <c r="R31222" s="97"/>
    </row>
    <row r="31223" spans="18:18" x14ac:dyDescent="0.2">
      <c r="R31223" s="234"/>
    </row>
    <row r="31224" spans="18:18" x14ac:dyDescent="0.2">
      <c r="R31224" s="262"/>
    </row>
    <row r="31225" spans="18:18" x14ac:dyDescent="0.2">
      <c r="R31225" s="234"/>
    </row>
    <row r="31226" spans="18:18" x14ac:dyDescent="0.2">
      <c r="R31226" s="234"/>
    </row>
    <row r="31227" spans="18:18" x14ac:dyDescent="0.2">
      <c r="R31227" s="94"/>
    </row>
    <row r="31242" spans="18:18" x14ac:dyDescent="0.2">
      <c r="R31242" s="235"/>
    </row>
    <row r="31243" spans="18:18" x14ac:dyDescent="0.2">
      <c r="R31243" s="234"/>
    </row>
    <row r="31244" spans="18:18" x14ac:dyDescent="0.2">
      <c r="R31244" s="236"/>
    </row>
    <row r="31245" spans="18:18" x14ac:dyDescent="0.2">
      <c r="R31245" s="236"/>
    </row>
    <row r="31246" spans="18:18" x14ac:dyDescent="0.2">
      <c r="R31246" s="234"/>
    </row>
    <row r="31247" spans="18:18" x14ac:dyDescent="0.2">
      <c r="R31247" s="236"/>
    </row>
    <row r="31248" spans="18:18" x14ac:dyDescent="0.2">
      <c r="R31248" s="236"/>
    </row>
    <row r="31249" spans="18:18" x14ac:dyDescent="0.2">
      <c r="R31249" s="237"/>
    </row>
    <row r="31250" spans="18:18" x14ac:dyDescent="0.2">
      <c r="R31250" s="237"/>
    </row>
    <row r="31255" spans="18:18" x14ac:dyDescent="0.2">
      <c r="R31255" s="97"/>
    </row>
    <row r="31256" spans="18:18" x14ac:dyDescent="0.2">
      <c r="R31256" s="234"/>
    </row>
    <row r="31257" spans="18:18" x14ac:dyDescent="0.2">
      <c r="R31257" s="262"/>
    </row>
    <row r="31258" spans="18:18" x14ac:dyDescent="0.2">
      <c r="R31258" s="234"/>
    </row>
    <row r="31259" spans="18:18" x14ac:dyDescent="0.2">
      <c r="R31259" s="234"/>
    </row>
    <row r="31260" spans="18:18" x14ac:dyDescent="0.2">
      <c r="R31260" s="94"/>
    </row>
    <row r="31275" spans="18:18" x14ac:dyDescent="0.2">
      <c r="R31275" s="235"/>
    </row>
    <row r="31276" spans="18:18" x14ac:dyDescent="0.2">
      <c r="R31276" s="234"/>
    </row>
    <row r="31277" spans="18:18" x14ac:dyDescent="0.2">
      <c r="R31277" s="236"/>
    </row>
    <row r="31278" spans="18:18" x14ac:dyDescent="0.2">
      <c r="R31278" s="236"/>
    </row>
    <row r="31279" spans="18:18" x14ac:dyDescent="0.2">
      <c r="R31279" s="234"/>
    </row>
    <row r="31280" spans="18:18" x14ac:dyDescent="0.2">
      <c r="R31280" s="236"/>
    </row>
    <row r="31281" spans="18:18" x14ac:dyDescent="0.2">
      <c r="R31281" s="236"/>
    </row>
    <row r="31282" spans="18:18" x14ac:dyDescent="0.2">
      <c r="R31282" s="237"/>
    </row>
    <row r="31283" spans="18:18" x14ac:dyDescent="0.2">
      <c r="R31283" s="237"/>
    </row>
    <row r="31288" spans="18:18" x14ac:dyDescent="0.2">
      <c r="R31288" s="97"/>
    </row>
    <row r="31289" spans="18:18" x14ac:dyDescent="0.2">
      <c r="R31289" s="234"/>
    </row>
    <row r="31290" spans="18:18" x14ac:dyDescent="0.2">
      <c r="R31290" s="262"/>
    </row>
    <row r="31291" spans="18:18" x14ac:dyDescent="0.2">
      <c r="R31291" s="234"/>
    </row>
    <row r="31292" spans="18:18" x14ac:dyDescent="0.2">
      <c r="R31292" s="234"/>
    </row>
    <row r="31293" spans="18:18" x14ac:dyDescent="0.2">
      <c r="R31293" s="94"/>
    </row>
    <row r="31308" spans="18:18" x14ac:dyDescent="0.2">
      <c r="R31308" s="235"/>
    </row>
    <row r="31309" spans="18:18" x14ac:dyDescent="0.2">
      <c r="R31309" s="234"/>
    </row>
    <row r="31310" spans="18:18" x14ac:dyDescent="0.2">
      <c r="R31310" s="236"/>
    </row>
    <row r="31311" spans="18:18" x14ac:dyDescent="0.2">
      <c r="R31311" s="236"/>
    </row>
    <row r="31312" spans="18:18" x14ac:dyDescent="0.2">
      <c r="R31312" s="234"/>
    </row>
    <row r="31313" spans="18:18" x14ac:dyDescent="0.2">
      <c r="R31313" s="236"/>
    </row>
    <row r="31314" spans="18:18" x14ac:dyDescent="0.2">
      <c r="R31314" s="236"/>
    </row>
    <row r="31315" spans="18:18" x14ac:dyDescent="0.2">
      <c r="R31315" s="237"/>
    </row>
    <row r="31316" spans="18:18" x14ac:dyDescent="0.2">
      <c r="R31316" s="237"/>
    </row>
    <row r="31321" spans="18:18" x14ac:dyDescent="0.2">
      <c r="R31321" s="97"/>
    </row>
    <row r="31322" spans="18:18" x14ac:dyDescent="0.2">
      <c r="R31322" s="234"/>
    </row>
    <row r="31323" spans="18:18" x14ac:dyDescent="0.2">
      <c r="R31323" s="262"/>
    </row>
    <row r="31324" spans="18:18" x14ac:dyDescent="0.2">
      <c r="R31324" s="234"/>
    </row>
    <row r="31325" spans="18:18" x14ac:dyDescent="0.2">
      <c r="R31325" s="234"/>
    </row>
    <row r="31326" spans="18:18" x14ac:dyDescent="0.2">
      <c r="R31326" s="94"/>
    </row>
    <row r="31341" spans="18:18" x14ac:dyDescent="0.2">
      <c r="R31341" s="235"/>
    </row>
    <row r="31342" spans="18:18" x14ac:dyDescent="0.2">
      <c r="R31342" s="234"/>
    </row>
    <row r="31343" spans="18:18" x14ac:dyDescent="0.2">
      <c r="R31343" s="236"/>
    </row>
    <row r="31344" spans="18:18" x14ac:dyDescent="0.2">
      <c r="R31344" s="236"/>
    </row>
    <row r="31345" spans="18:18" x14ac:dyDescent="0.2">
      <c r="R31345" s="234"/>
    </row>
    <row r="31346" spans="18:18" x14ac:dyDescent="0.2">
      <c r="R31346" s="236"/>
    </row>
    <row r="31347" spans="18:18" x14ac:dyDescent="0.2">
      <c r="R31347" s="236"/>
    </row>
    <row r="31348" spans="18:18" x14ac:dyDescent="0.2">
      <c r="R31348" s="237"/>
    </row>
    <row r="31349" spans="18:18" x14ac:dyDescent="0.2">
      <c r="R31349" s="237"/>
    </row>
    <row r="31354" spans="18:18" x14ac:dyDescent="0.2">
      <c r="R31354" s="97"/>
    </row>
    <row r="31355" spans="18:18" x14ac:dyDescent="0.2">
      <c r="R31355" s="234"/>
    </row>
    <row r="31356" spans="18:18" x14ac:dyDescent="0.2">
      <c r="R31356" s="262"/>
    </row>
    <row r="31357" spans="18:18" x14ac:dyDescent="0.2">
      <c r="R31357" s="234"/>
    </row>
    <row r="31358" spans="18:18" x14ac:dyDescent="0.2">
      <c r="R31358" s="234"/>
    </row>
    <row r="31359" spans="18:18" x14ac:dyDescent="0.2">
      <c r="R31359" s="94"/>
    </row>
    <row r="31374" spans="18:18" x14ac:dyDescent="0.2">
      <c r="R31374" s="235"/>
    </row>
    <row r="31375" spans="18:18" x14ac:dyDescent="0.2">
      <c r="R31375" s="234"/>
    </row>
    <row r="31376" spans="18:18" x14ac:dyDescent="0.2">
      <c r="R31376" s="236"/>
    </row>
    <row r="31377" spans="18:18" x14ac:dyDescent="0.2">
      <c r="R31377" s="236"/>
    </row>
    <row r="31378" spans="18:18" x14ac:dyDescent="0.2">
      <c r="R31378" s="234"/>
    </row>
    <row r="31379" spans="18:18" x14ac:dyDescent="0.2">
      <c r="R31379" s="236"/>
    </row>
    <row r="31380" spans="18:18" x14ac:dyDescent="0.2">
      <c r="R31380" s="236"/>
    </row>
    <row r="31381" spans="18:18" x14ac:dyDescent="0.2">
      <c r="R31381" s="237"/>
    </row>
    <row r="31382" spans="18:18" x14ac:dyDescent="0.2">
      <c r="R31382" s="237"/>
    </row>
    <row r="31387" spans="18:18" x14ac:dyDescent="0.2">
      <c r="R31387" s="97"/>
    </row>
    <row r="31388" spans="18:18" x14ac:dyDescent="0.2">
      <c r="R31388" s="234"/>
    </row>
    <row r="31389" spans="18:18" x14ac:dyDescent="0.2">
      <c r="R31389" s="262"/>
    </row>
    <row r="31390" spans="18:18" x14ac:dyDescent="0.2">
      <c r="R31390" s="234"/>
    </row>
    <row r="31391" spans="18:18" x14ac:dyDescent="0.2">
      <c r="R31391" s="234"/>
    </row>
    <row r="31392" spans="18:18" x14ac:dyDescent="0.2">
      <c r="R31392" s="94"/>
    </row>
    <row r="31407" spans="18:18" x14ac:dyDescent="0.2">
      <c r="R31407" s="235"/>
    </row>
    <row r="31408" spans="18:18" x14ac:dyDescent="0.2">
      <c r="R31408" s="234"/>
    </row>
    <row r="31409" spans="18:18" x14ac:dyDescent="0.2">
      <c r="R31409" s="236"/>
    </row>
    <row r="31410" spans="18:18" x14ac:dyDescent="0.2">
      <c r="R31410" s="236"/>
    </row>
    <row r="31411" spans="18:18" x14ac:dyDescent="0.2">
      <c r="R31411" s="234"/>
    </row>
    <row r="31412" spans="18:18" x14ac:dyDescent="0.2">
      <c r="R31412" s="236"/>
    </row>
    <row r="31413" spans="18:18" x14ac:dyDescent="0.2">
      <c r="R31413" s="236"/>
    </row>
    <row r="31414" spans="18:18" x14ac:dyDescent="0.2">
      <c r="R31414" s="237"/>
    </row>
    <row r="31415" spans="18:18" x14ac:dyDescent="0.2">
      <c r="R31415" s="237"/>
    </row>
    <row r="31420" spans="18:18" x14ac:dyDescent="0.2">
      <c r="R31420" s="97"/>
    </row>
    <row r="31421" spans="18:18" x14ac:dyDescent="0.2">
      <c r="R31421" s="234"/>
    </row>
    <row r="31422" spans="18:18" x14ac:dyDescent="0.2">
      <c r="R31422" s="262"/>
    </row>
    <row r="31423" spans="18:18" x14ac:dyDescent="0.2">
      <c r="R31423" s="234"/>
    </row>
    <row r="31424" spans="18:18" x14ac:dyDescent="0.2">
      <c r="R31424" s="234"/>
    </row>
    <row r="31425" spans="18:18" x14ac:dyDescent="0.2">
      <c r="R31425" s="94"/>
    </row>
    <row r="31440" spans="18:18" x14ac:dyDescent="0.2">
      <c r="R31440" s="235"/>
    </row>
    <row r="31441" spans="18:18" x14ac:dyDescent="0.2">
      <c r="R31441" s="234"/>
    </row>
    <row r="31442" spans="18:18" x14ac:dyDescent="0.2">
      <c r="R31442" s="236"/>
    </row>
    <row r="31443" spans="18:18" x14ac:dyDescent="0.2">
      <c r="R31443" s="236"/>
    </row>
    <row r="31444" spans="18:18" x14ac:dyDescent="0.2">
      <c r="R31444" s="234"/>
    </row>
    <row r="31445" spans="18:18" x14ac:dyDescent="0.2">
      <c r="R31445" s="236"/>
    </row>
    <row r="31446" spans="18:18" x14ac:dyDescent="0.2">
      <c r="R31446" s="236"/>
    </row>
    <row r="31447" spans="18:18" x14ac:dyDescent="0.2">
      <c r="R31447" s="237"/>
    </row>
    <row r="31448" spans="18:18" x14ac:dyDescent="0.2">
      <c r="R31448" s="237"/>
    </row>
    <row r="31453" spans="18:18" x14ac:dyDescent="0.2">
      <c r="R31453" s="97"/>
    </row>
    <row r="31454" spans="18:18" x14ac:dyDescent="0.2">
      <c r="R31454" s="234"/>
    </row>
    <row r="31455" spans="18:18" x14ac:dyDescent="0.2">
      <c r="R31455" s="262"/>
    </row>
    <row r="31456" spans="18:18" x14ac:dyDescent="0.2">
      <c r="R31456" s="234"/>
    </row>
    <row r="31457" spans="18:18" x14ac:dyDescent="0.2">
      <c r="R31457" s="234"/>
    </row>
    <row r="31458" spans="18:18" x14ac:dyDescent="0.2">
      <c r="R31458" s="94"/>
    </row>
    <row r="31473" spans="18:18" x14ac:dyDescent="0.2">
      <c r="R31473" s="235"/>
    </row>
    <row r="31474" spans="18:18" x14ac:dyDescent="0.2">
      <c r="R31474" s="234"/>
    </row>
    <row r="31475" spans="18:18" x14ac:dyDescent="0.2">
      <c r="R31475" s="236"/>
    </row>
    <row r="31476" spans="18:18" x14ac:dyDescent="0.2">
      <c r="R31476" s="236"/>
    </row>
    <row r="31477" spans="18:18" x14ac:dyDescent="0.2">
      <c r="R31477" s="234"/>
    </row>
    <row r="31478" spans="18:18" x14ac:dyDescent="0.2">
      <c r="R31478" s="236"/>
    </row>
    <row r="31479" spans="18:18" x14ac:dyDescent="0.2">
      <c r="R31479" s="236"/>
    </row>
    <row r="31480" spans="18:18" x14ac:dyDescent="0.2">
      <c r="R31480" s="237"/>
    </row>
    <row r="31481" spans="18:18" x14ac:dyDescent="0.2">
      <c r="R31481" s="237"/>
    </row>
    <row r="31486" spans="18:18" x14ac:dyDescent="0.2">
      <c r="R31486" s="97"/>
    </row>
    <row r="31487" spans="18:18" x14ac:dyDescent="0.2">
      <c r="R31487" s="234"/>
    </row>
    <row r="31488" spans="18:18" x14ac:dyDescent="0.2">
      <c r="R31488" s="262"/>
    </row>
    <row r="31489" spans="18:18" x14ac:dyDescent="0.2">
      <c r="R31489" s="234"/>
    </row>
    <row r="31490" spans="18:18" x14ac:dyDescent="0.2">
      <c r="R31490" s="234"/>
    </row>
    <row r="31491" spans="18:18" x14ac:dyDescent="0.2">
      <c r="R31491" s="94"/>
    </row>
    <row r="31506" spans="18:18" x14ac:dyDescent="0.2">
      <c r="R31506" s="235"/>
    </row>
    <row r="31507" spans="18:18" x14ac:dyDescent="0.2">
      <c r="R31507" s="234"/>
    </row>
    <row r="31508" spans="18:18" x14ac:dyDescent="0.2">
      <c r="R31508" s="236"/>
    </row>
    <row r="31509" spans="18:18" x14ac:dyDescent="0.2">
      <c r="R31509" s="236"/>
    </row>
    <row r="31510" spans="18:18" x14ac:dyDescent="0.2">
      <c r="R31510" s="234"/>
    </row>
    <row r="31511" spans="18:18" x14ac:dyDescent="0.2">
      <c r="R31511" s="236"/>
    </row>
    <row r="31512" spans="18:18" x14ac:dyDescent="0.2">
      <c r="R31512" s="236"/>
    </row>
    <row r="31513" spans="18:18" x14ac:dyDescent="0.2">
      <c r="R31513" s="237"/>
    </row>
    <row r="31514" spans="18:18" x14ac:dyDescent="0.2">
      <c r="R31514" s="237"/>
    </row>
    <row r="31519" spans="18:18" x14ac:dyDescent="0.2">
      <c r="R31519" s="97"/>
    </row>
    <row r="31520" spans="18:18" x14ac:dyDescent="0.2">
      <c r="R31520" s="234"/>
    </row>
    <row r="31521" spans="18:18" x14ac:dyDescent="0.2">
      <c r="R31521" s="262"/>
    </row>
    <row r="31522" spans="18:18" x14ac:dyDescent="0.2">
      <c r="R31522" s="234"/>
    </row>
    <row r="31523" spans="18:18" x14ac:dyDescent="0.2">
      <c r="R31523" s="234"/>
    </row>
    <row r="31524" spans="18:18" x14ac:dyDescent="0.2">
      <c r="R31524" s="94"/>
    </row>
    <row r="31539" spans="18:18" x14ac:dyDescent="0.2">
      <c r="R31539" s="235"/>
    </row>
    <row r="31540" spans="18:18" x14ac:dyDescent="0.2">
      <c r="R31540" s="234"/>
    </row>
    <row r="31541" spans="18:18" x14ac:dyDescent="0.2">
      <c r="R31541" s="236"/>
    </row>
    <row r="31542" spans="18:18" x14ac:dyDescent="0.2">
      <c r="R31542" s="236"/>
    </row>
    <row r="31543" spans="18:18" x14ac:dyDescent="0.2">
      <c r="R31543" s="234"/>
    </row>
    <row r="31544" spans="18:18" x14ac:dyDescent="0.2">
      <c r="R31544" s="236"/>
    </row>
    <row r="31545" spans="18:18" x14ac:dyDescent="0.2">
      <c r="R31545" s="236"/>
    </row>
    <row r="31546" spans="18:18" x14ac:dyDescent="0.2">
      <c r="R31546" s="237"/>
    </row>
    <row r="31547" spans="18:18" x14ac:dyDescent="0.2">
      <c r="R31547" s="237"/>
    </row>
    <row r="31552" spans="18:18" x14ac:dyDescent="0.2">
      <c r="R31552" s="97"/>
    </row>
    <row r="31553" spans="18:18" x14ac:dyDescent="0.2">
      <c r="R31553" s="234"/>
    </row>
    <row r="31554" spans="18:18" x14ac:dyDescent="0.2">
      <c r="R31554" s="262"/>
    </row>
    <row r="31555" spans="18:18" x14ac:dyDescent="0.2">
      <c r="R31555" s="234"/>
    </row>
    <row r="31556" spans="18:18" x14ac:dyDescent="0.2">
      <c r="R31556" s="234"/>
    </row>
    <row r="31557" spans="18:18" x14ac:dyDescent="0.2">
      <c r="R31557" s="94"/>
    </row>
    <row r="31572" spans="18:18" x14ac:dyDescent="0.2">
      <c r="R31572" s="235"/>
    </row>
    <row r="31573" spans="18:18" x14ac:dyDescent="0.2">
      <c r="R31573" s="234"/>
    </row>
    <row r="31574" spans="18:18" x14ac:dyDescent="0.2">
      <c r="R31574" s="236"/>
    </row>
    <row r="31575" spans="18:18" x14ac:dyDescent="0.2">
      <c r="R31575" s="236"/>
    </row>
    <row r="31576" spans="18:18" x14ac:dyDescent="0.2">
      <c r="R31576" s="234"/>
    </row>
    <row r="31577" spans="18:18" x14ac:dyDescent="0.2">
      <c r="R31577" s="236"/>
    </row>
    <row r="31578" spans="18:18" x14ac:dyDescent="0.2">
      <c r="R31578" s="236"/>
    </row>
    <row r="31579" spans="18:18" x14ac:dyDescent="0.2">
      <c r="R31579" s="237"/>
    </row>
    <row r="31580" spans="18:18" x14ac:dyDescent="0.2">
      <c r="R31580" s="237"/>
    </row>
    <row r="31585" spans="18:18" x14ac:dyDescent="0.2">
      <c r="R31585" s="97"/>
    </row>
    <row r="31586" spans="18:18" x14ac:dyDescent="0.2">
      <c r="R31586" s="234"/>
    </row>
    <row r="31587" spans="18:18" x14ac:dyDescent="0.2">
      <c r="R31587" s="262"/>
    </row>
    <row r="31588" spans="18:18" x14ac:dyDescent="0.2">
      <c r="R31588" s="234"/>
    </row>
    <row r="31589" spans="18:18" x14ac:dyDescent="0.2">
      <c r="R31589" s="234"/>
    </row>
    <row r="31590" spans="18:18" x14ac:dyDescent="0.2">
      <c r="R31590" s="94"/>
    </row>
    <row r="31605" spans="18:18" x14ac:dyDescent="0.2">
      <c r="R31605" s="235"/>
    </row>
    <row r="31606" spans="18:18" x14ac:dyDescent="0.2">
      <c r="R31606" s="234"/>
    </row>
    <row r="31607" spans="18:18" x14ac:dyDescent="0.2">
      <c r="R31607" s="236"/>
    </row>
    <row r="31608" spans="18:18" x14ac:dyDescent="0.2">
      <c r="R31608" s="236"/>
    </row>
    <row r="31609" spans="18:18" x14ac:dyDescent="0.2">
      <c r="R31609" s="234"/>
    </row>
    <row r="31610" spans="18:18" x14ac:dyDescent="0.2">
      <c r="R31610" s="236"/>
    </row>
    <row r="31611" spans="18:18" x14ac:dyDescent="0.2">
      <c r="R31611" s="236"/>
    </row>
    <row r="31612" spans="18:18" x14ac:dyDescent="0.2">
      <c r="R31612" s="237"/>
    </row>
    <row r="31613" spans="18:18" x14ac:dyDescent="0.2">
      <c r="R31613" s="237"/>
    </row>
    <row r="31618" spans="18:18" x14ac:dyDescent="0.2">
      <c r="R31618" s="97"/>
    </row>
    <row r="31619" spans="18:18" x14ac:dyDescent="0.2">
      <c r="R31619" s="234"/>
    </row>
    <row r="31620" spans="18:18" x14ac:dyDescent="0.2">
      <c r="R31620" s="262"/>
    </row>
    <row r="31621" spans="18:18" x14ac:dyDescent="0.2">
      <c r="R31621" s="234"/>
    </row>
    <row r="31622" spans="18:18" x14ac:dyDescent="0.2">
      <c r="R31622" s="234"/>
    </row>
    <row r="31623" spans="18:18" x14ac:dyDescent="0.2">
      <c r="R31623" s="94"/>
    </row>
    <row r="31638" spans="18:18" x14ac:dyDescent="0.2">
      <c r="R31638" s="235"/>
    </row>
    <row r="31639" spans="18:18" x14ac:dyDescent="0.2">
      <c r="R31639" s="234"/>
    </row>
    <row r="31640" spans="18:18" x14ac:dyDescent="0.2">
      <c r="R31640" s="236"/>
    </row>
    <row r="31641" spans="18:18" x14ac:dyDescent="0.2">
      <c r="R31641" s="236"/>
    </row>
    <row r="31642" spans="18:18" x14ac:dyDescent="0.2">
      <c r="R31642" s="234"/>
    </row>
    <row r="31643" spans="18:18" x14ac:dyDescent="0.2">
      <c r="R31643" s="236"/>
    </row>
    <row r="31644" spans="18:18" x14ac:dyDescent="0.2">
      <c r="R31644" s="236"/>
    </row>
    <row r="31645" spans="18:18" x14ac:dyDescent="0.2">
      <c r="R31645" s="237"/>
    </row>
    <row r="31646" spans="18:18" x14ac:dyDescent="0.2">
      <c r="R31646" s="237"/>
    </row>
    <row r="31651" spans="18:18" x14ac:dyDescent="0.2">
      <c r="R31651" s="97"/>
    </row>
    <row r="31652" spans="18:18" x14ac:dyDescent="0.2">
      <c r="R31652" s="234"/>
    </row>
    <row r="31653" spans="18:18" x14ac:dyDescent="0.2">
      <c r="R31653" s="262"/>
    </row>
    <row r="31654" spans="18:18" x14ac:dyDescent="0.2">
      <c r="R31654" s="234"/>
    </row>
    <row r="31655" spans="18:18" x14ac:dyDescent="0.2">
      <c r="R31655" s="234"/>
    </row>
    <row r="31656" spans="18:18" x14ac:dyDescent="0.2">
      <c r="R31656" s="94"/>
    </row>
    <row r="31671" spans="18:18" x14ac:dyDescent="0.2">
      <c r="R31671" s="235"/>
    </row>
    <row r="31672" spans="18:18" x14ac:dyDescent="0.2">
      <c r="R31672" s="234"/>
    </row>
    <row r="31673" spans="18:18" x14ac:dyDescent="0.2">
      <c r="R31673" s="236"/>
    </row>
    <row r="31674" spans="18:18" x14ac:dyDescent="0.2">
      <c r="R31674" s="236"/>
    </row>
    <row r="31675" spans="18:18" x14ac:dyDescent="0.2">
      <c r="R31675" s="234"/>
    </row>
    <row r="31676" spans="18:18" x14ac:dyDescent="0.2">
      <c r="R31676" s="236"/>
    </row>
    <row r="31677" spans="18:18" x14ac:dyDescent="0.2">
      <c r="R31677" s="236"/>
    </row>
    <row r="31678" spans="18:18" x14ac:dyDescent="0.2">
      <c r="R31678" s="237"/>
    </row>
    <row r="31679" spans="18:18" x14ac:dyDescent="0.2">
      <c r="R31679" s="237"/>
    </row>
    <row r="31684" spans="18:18" x14ac:dyDescent="0.2">
      <c r="R31684" s="97"/>
    </row>
    <row r="31685" spans="18:18" x14ac:dyDescent="0.2">
      <c r="R31685" s="234"/>
    </row>
    <row r="31686" spans="18:18" x14ac:dyDescent="0.2">
      <c r="R31686" s="262"/>
    </row>
    <row r="31687" spans="18:18" x14ac:dyDescent="0.2">
      <c r="R31687" s="234"/>
    </row>
    <row r="31688" spans="18:18" x14ac:dyDescent="0.2">
      <c r="R31688" s="234"/>
    </row>
    <row r="31689" spans="18:18" x14ac:dyDescent="0.2">
      <c r="R31689" s="94"/>
    </row>
    <row r="31704" spans="18:18" x14ac:dyDescent="0.2">
      <c r="R31704" s="235"/>
    </row>
    <row r="31705" spans="18:18" x14ac:dyDescent="0.2">
      <c r="R31705" s="234"/>
    </row>
    <row r="31706" spans="18:18" x14ac:dyDescent="0.2">
      <c r="R31706" s="236"/>
    </row>
    <row r="31707" spans="18:18" x14ac:dyDescent="0.2">
      <c r="R31707" s="236"/>
    </row>
    <row r="31708" spans="18:18" x14ac:dyDescent="0.2">
      <c r="R31708" s="234"/>
    </row>
    <row r="31709" spans="18:18" x14ac:dyDescent="0.2">
      <c r="R31709" s="236"/>
    </row>
    <row r="31710" spans="18:18" x14ac:dyDescent="0.2">
      <c r="R31710" s="236"/>
    </row>
    <row r="31711" spans="18:18" x14ac:dyDescent="0.2">
      <c r="R31711" s="237"/>
    </row>
    <row r="31712" spans="18:18" x14ac:dyDescent="0.2">
      <c r="R31712" s="237"/>
    </row>
    <row r="31717" spans="18:18" x14ac:dyDescent="0.2">
      <c r="R31717" s="97"/>
    </row>
    <row r="31718" spans="18:18" x14ac:dyDescent="0.2">
      <c r="R31718" s="234"/>
    </row>
    <row r="31719" spans="18:18" x14ac:dyDescent="0.2">
      <c r="R31719" s="262"/>
    </row>
    <row r="31720" spans="18:18" x14ac:dyDescent="0.2">
      <c r="R31720" s="234"/>
    </row>
    <row r="31721" spans="18:18" x14ac:dyDescent="0.2">
      <c r="R31721" s="234"/>
    </row>
    <row r="31722" spans="18:18" x14ac:dyDescent="0.2">
      <c r="R31722" s="94"/>
    </row>
    <row r="31737" spans="18:18" x14ac:dyDescent="0.2">
      <c r="R31737" s="235"/>
    </row>
    <row r="31738" spans="18:18" x14ac:dyDescent="0.2">
      <c r="R31738" s="234"/>
    </row>
    <row r="31739" spans="18:18" x14ac:dyDescent="0.2">
      <c r="R31739" s="236"/>
    </row>
    <row r="31740" spans="18:18" x14ac:dyDescent="0.2">
      <c r="R31740" s="236"/>
    </row>
    <row r="31741" spans="18:18" x14ac:dyDescent="0.2">
      <c r="R31741" s="234"/>
    </row>
    <row r="31742" spans="18:18" x14ac:dyDescent="0.2">
      <c r="R31742" s="236"/>
    </row>
    <row r="31743" spans="18:18" x14ac:dyDescent="0.2">
      <c r="R31743" s="236"/>
    </row>
    <row r="31744" spans="18:18" x14ac:dyDescent="0.2">
      <c r="R31744" s="237"/>
    </row>
    <row r="31745" spans="18:18" x14ac:dyDescent="0.2">
      <c r="R31745" s="237"/>
    </row>
    <row r="31750" spans="18:18" x14ac:dyDescent="0.2">
      <c r="R31750" s="97"/>
    </row>
    <row r="31751" spans="18:18" x14ac:dyDescent="0.2">
      <c r="R31751" s="234"/>
    </row>
    <row r="31752" spans="18:18" x14ac:dyDescent="0.2">
      <c r="R31752" s="262"/>
    </row>
    <row r="31753" spans="18:18" x14ac:dyDescent="0.2">
      <c r="R31753" s="234"/>
    </row>
    <row r="31754" spans="18:18" x14ac:dyDescent="0.2">
      <c r="R31754" s="234"/>
    </row>
    <row r="31755" spans="18:18" x14ac:dyDescent="0.2">
      <c r="R31755" s="94"/>
    </row>
    <row r="31770" spans="18:18" x14ac:dyDescent="0.2">
      <c r="R31770" s="235"/>
    </row>
    <row r="31771" spans="18:18" x14ac:dyDescent="0.2">
      <c r="R31771" s="234"/>
    </row>
    <row r="31772" spans="18:18" x14ac:dyDescent="0.2">
      <c r="R31772" s="236"/>
    </row>
    <row r="31773" spans="18:18" x14ac:dyDescent="0.2">
      <c r="R31773" s="236"/>
    </row>
    <row r="31774" spans="18:18" x14ac:dyDescent="0.2">
      <c r="R31774" s="234"/>
    </row>
    <row r="31775" spans="18:18" x14ac:dyDescent="0.2">
      <c r="R31775" s="236"/>
    </row>
    <row r="31776" spans="18:18" x14ac:dyDescent="0.2">
      <c r="R31776" s="236"/>
    </row>
    <row r="31777" spans="18:18" x14ac:dyDescent="0.2">
      <c r="R31777" s="237"/>
    </row>
    <row r="31778" spans="18:18" x14ac:dyDescent="0.2">
      <c r="R31778" s="237"/>
    </row>
    <row r="31783" spans="18:18" x14ac:dyDescent="0.2">
      <c r="R31783" s="97"/>
    </row>
    <row r="31784" spans="18:18" x14ac:dyDescent="0.2">
      <c r="R31784" s="234"/>
    </row>
    <row r="31785" spans="18:18" x14ac:dyDescent="0.2">
      <c r="R31785" s="262"/>
    </row>
    <row r="31786" spans="18:18" x14ac:dyDescent="0.2">
      <c r="R31786" s="234"/>
    </row>
    <row r="31787" spans="18:18" x14ac:dyDescent="0.2">
      <c r="R31787" s="234"/>
    </row>
    <row r="31788" spans="18:18" x14ac:dyDescent="0.2">
      <c r="R31788" s="94"/>
    </row>
    <row r="31803" spans="18:18" x14ac:dyDescent="0.2">
      <c r="R31803" s="235"/>
    </row>
    <row r="31804" spans="18:18" x14ac:dyDescent="0.2">
      <c r="R31804" s="234"/>
    </row>
    <row r="31805" spans="18:18" x14ac:dyDescent="0.2">
      <c r="R31805" s="236"/>
    </row>
    <row r="31806" spans="18:18" x14ac:dyDescent="0.2">
      <c r="R31806" s="236"/>
    </row>
    <row r="31807" spans="18:18" x14ac:dyDescent="0.2">
      <c r="R31807" s="234"/>
    </row>
    <row r="31808" spans="18:18" x14ac:dyDescent="0.2">
      <c r="R31808" s="236"/>
    </row>
    <row r="31809" spans="18:18" x14ac:dyDescent="0.2">
      <c r="R31809" s="236"/>
    </row>
    <row r="31810" spans="18:18" x14ac:dyDescent="0.2">
      <c r="R31810" s="237"/>
    </row>
    <row r="31811" spans="18:18" x14ac:dyDescent="0.2">
      <c r="R31811" s="237"/>
    </row>
    <row r="31816" spans="18:18" x14ac:dyDescent="0.2">
      <c r="R31816" s="97"/>
    </row>
    <row r="31817" spans="18:18" x14ac:dyDescent="0.2">
      <c r="R31817" s="234"/>
    </row>
    <row r="31818" spans="18:18" x14ac:dyDescent="0.2">
      <c r="R31818" s="262"/>
    </row>
    <row r="31819" spans="18:18" x14ac:dyDescent="0.2">
      <c r="R31819" s="234"/>
    </row>
    <row r="31820" spans="18:18" x14ac:dyDescent="0.2">
      <c r="R31820" s="234"/>
    </row>
    <row r="31821" spans="18:18" x14ac:dyDescent="0.2">
      <c r="R31821" s="94"/>
    </row>
    <row r="31836" spans="18:18" x14ac:dyDescent="0.2">
      <c r="R31836" s="235"/>
    </row>
    <row r="31837" spans="18:18" x14ac:dyDescent="0.2">
      <c r="R31837" s="234"/>
    </row>
    <row r="31838" spans="18:18" x14ac:dyDescent="0.2">
      <c r="R31838" s="236"/>
    </row>
    <row r="31839" spans="18:18" x14ac:dyDescent="0.2">
      <c r="R31839" s="236"/>
    </row>
    <row r="31840" spans="18:18" x14ac:dyDescent="0.2">
      <c r="R31840" s="234"/>
    </row>
    <row r="31841" spans="18:18" x14ac:dyDescent="0.2">
      <c r="R31841" s="236"/>
    </row>
    <row r="31842" spans="18:18" x14ac:dyDescent="0.2">
      <c r="R31842" s="236"/>
    </row>
    <row r="31843" spans="18:18" x14ac:dyDescent="0.2">
      <c r="R31843" s="237"/>
    </row>
    <row r="31844" spans="18:18" x14ac:dyDescent="0.2">
      <c r="R31844" s="237"/>
    </row>
    <row r="31849" spans="18:18" x14ac:dyDescent="0.2">
      <c r="R31849" s="97"/>
    </row>
    <row r="31850" spans="18:18" x14ac:dyDescent="0.2">
      <c r="R31850" s="234"/>
    </row>
    <row r="31851" spans="18:18" x14ac:dyDescent="0.2">
      <c r="R31851" s="262"/>
    </row>
    <row r="31852" spans="18:18" x14ac:dyDescent="0.2">
      <c r="R31852" s="234"/>
    </row>
    <row r="31853" spans="18:18" x14ac:dyDescent="0.2">
      <c r="R31853" s="234"/>
    </row>
    <row r="31854" spans="18:18" x14ac:dyDescent="0.2">
      <c r="R31854" s="94"/>
    </row>
    <row r="31869" spans="18:18" x14ac:dyDescent="0.2">
      <c r="R31869" s="235"/>
    </row>
    <row r="31870" spans="18:18" x14ac:dyDescent="0.2">
      <c r="R31870" s="234"/>
    </row>
    <row r="31871" spans="18:18" x14ac:dyDescent="0.2">
      <c r="R31871" s="236"/>
    </row>
    <row r="31872" spans="18:18" x14ac:dyDescent="0.2">
      <c r="R31872" s="236"/>
    </row>
    <row r="31873" spans="18:18" x14ac:dyDescent="0.2">
      <c r="R31873" s="234"/>
    </row>
    <row r="31874" spans="18:18" x14ac:dyDescent="0.2">
      <c r="R31874" s="236"/>
    </row>
    <row r="31875" spans="18:18" x14ac:dyDescent="0.2">
      <c r="R31875" s="236"/>
    </row>
    <row r="31876" spans="18:18" x14ac:dyDescent="0.2">
      <c r="R31876" s="237"/>
    </row>
    <row r="31877" spans="18:18" x14ac:dyDescent="0.2">
      <c r="R31877" s="237"/>
    </row>
    <row r="31882" spans="18:18" x14ac:dyDescent="0.2">
      <c r="R31882" s="97"/>
    </row>
    <row r="31883" spans="18:18" x14ac:dyDescent="0.2">
      <c r="R31883" s="234"/>
    </row>
    <row r="31884" spans="18:18" x14ac:dyDescent="0.2">
      <c r="R31884" s="262"/>
    </row>
    <row r="31885" spans="18:18" x14ac:dyDescent="0.2">
      <c r="R31885" s="234"/>
    </row>
    <row r="31886" spans="18:18" x14ac:dyDescent="0.2">
      <c r="R31886" s="234"/>
    </row>
    <row r="31887" spans="18:18" x14ac:dyDescent="0.2">
      <c r="R31887" s="94"/>
    </row>
    <row r="31902" spans="18:18" x14ac:dyDescent="0.2">
      <c r="R31902" s="235"/>
    </row>
    <row r="31903" spans="18:18" x14ac:dyDescent="0.2">
      <c r="R31903" s="234"/>
    </row>
    <row r="31904" spans="18:18" x14ac:dyDescent="0.2">
      <c r="R31904" s="236"/>
    </row>
    <row r="31905" spans="18:18" x14ac:dyDescent="0.2">
      <c r="R31905" s="236"/>
    </row>
    <row r="31906" spans="18:18" x14ac:dyDescent="0.2">
      <c r="R31906" s="234"/>
    </row>
    <row r="31907" spans="18:18" x14ac:dyDescent="0.2">
      <c r="R31907" s="236"/>
    </row>
    <row r="31908" spans="18:18" x14ac:dyDescent="0.2">
      <c r="R31908" s="236"/>
    </row>
    <row r="31909" spans="18:18" x14ac:dyDescent="0.2">
      <c r="R31909" s="237"/>
    </row>
    <row r="31910" spans="18:18" x14ac:dyDescent="0.2">
      <c r="R31910" s="237"/>
    </row>
    <row r="31915" spans="18:18" x14ac:dyDescent="0.2">
      <c r="R31915" s="97"/>
    </row>
    <row r="31916" spans="18:18" x14ac:dyDescent="0.2">
      <c r="R31916" s="234"/>
    </row>
    <row r="31917" spans="18:18" x14ac:dyDescent="0.2">
      <c r="R31917" s="262"/>
    </row>
    <row r="31918" spans="18:18" x14ac:dyDescent="0.2">
      <c r="R31918" s="234"/>
    </row>
    <row r="31919" spans="18:18" x14ac:dyDescent="0.2">
      <c r="R31919" s="234"/>
    </row>
    <row r="31920" spans="18:18" x14ac:dyDescent="0.2">
      <c r="R31920" s="94"/>
    </row>
    <row r="31935" spans="18:18" x14ac:dyDescent="0.2">
      <c r="R31935" s="235"/>
    </row>
    <row r="31936" spans="18:18" x14ac:dyDescent="0.2">
      <c r="R31936" s="234"/>
    </row>
    <row r="31937" spans="18:18" x14ac:dyDescent="0.2">
      <c r="R31937" s="236"/>
    </row>
    <row r="31938" spans="18:18" x14ac:dyDescent="0.2">
      <c r="R31938" s="236"/>
    </row>
    <row r="31939" spans="18:18" x14ac:dyDescent="0.2">
      <c r="R31939" s="234"/>
    </row>
    <row r="31940" spans="18:18" x14ac:dyDescent="0.2">
      <c r="R31940" s="236"/>
    </row>
    <row r="31941" spans="18:18" x14ac:dyDescent="0.2">
      <c r="R31941" s="236"/>
    </row>
    <row r="31942" spans="18:18" x14ac:dyDescent="0.2">
      <c r="R31942" s="237"/>
    </row>
    <row r="31943" spans="18:18" x14ac:dyDescent="0.2">
      <c r="R31943" s="237"/>
    </row>
    <row r="31948" spans="18:18" x14ac:dyDescent="0.2">
      <c r="R31948" s="97"/>
    </row>
    <row r="31949" spans="18:18" x14ac:dyDescent="0.2">
      <c r="R31949" s="234"/>
    </row>
    <row r="31950" spans="18:18" x14ac:dyDescent="0.2">
      <c r="R31950" s="262"/>
    </row>
    <row r="31951" spans="18:18" x14ac:dyDescent="0.2">
      <c r="R31951" s="234"/>
    </row>
    <row r="31952" spans="18:18" x14ac:dyDescent="0.2">
      <c r="R31952" s="234"/>
    </row>
    <row r="31953" spans="18:18" x14ac:dyDescent="0.2">
      <c r="R31953" s="94"/>
    </row>
    <row r="31968" spans="18:18" x14ac:dyDescent="0.2">
      <c r="R31968" s="235"/>
    </row>
    <row r="31969" spans="18:18" x14ac:dyDescent="0.2">
      <c r="R31969" s="234"/>
    </row>
    <row r="31970" spans="18:18" x14ac:dyDescent="0.2">
      <c r="R31970" s="236"/>
    </row>
    <row r="31971" spans="18:18" x14ac:dyDescent="0.2">
      <c r="R31971" s="236"/>
    </row>
    <row r="31972" spans="18:18" x14ac:dyDescent="0.2">
      <c r="R31972" s="234"/>
    </row>
    <row r="31973" spans="18:18" x14ac:dyDescent="0.2">
      <c r="R31973" s="236"/>
    </row>
    <row r="31974" spans="18:18" x14ac:dyDescent="0.2">
      <c r="R31974" s="236"/>
    </row>
    <row r="31975" spans="18:18" x14ac:dyDescent="0.2">
      <c r="R31975" s="237"/>
    </row>
    <row r="31976" spans="18:18" x14ac:dyDescent="0.2">
      <c r="R31976" s="237"/>
    </row>
    <row r="31981" spans="18:18" x14ac:dyDescent="0.2">
      <c r="R31981" s="97"/>
    </row>
    <row r="31982" spans="18:18" x14ac:dyDescent="0.2">
      <c r="R31982" s="234"/>
    </row>
    <row r="31983" spans="18:18" x14ac:dyDescent="0.2">
      <c r="R31983" s="262"/>
    </row>
    <row r="31984" spans="18:18" x14ac:dyDescent="0.2">
      <c r="R31984" s="234"/>
    </row>
    <row r="31985" spans="18:18" x14ac:dyDescent="0.2">
      <c r="R31985" s="234"/>
    </row>
    <row r="31986" spans="18:18" x14ac:dyDescent="0.2">
      <c r="R31986" s="94"/>
    </row>
    <row r="32001" spans="18:18" x14ac:dyDescent="0.2">
      <c r="R32001" s="235"/>
    </row>
    <row r="32002" spans="18:18" x14ac:dyDescent="0.2">
      <c r="R32002" s="234"/>
    </row>
    <row r="32003" spans="18:18" x14ac:dyDescent="0.2">
      <c r="R32003" s="236"/>
    </row>
    <row r="32004" spans="18:18" x14ac:dyDescent="0.2">
      <c r="R32004" s="236"/>
    </row>
    <row r="32005" spans="18:18" x14ac:dyDescent="0.2">
      <c r="R32005" s="234"/>
    </row>
    <row r="32006" spans="18:18" x14ac:dyDescent="0.2">
      <c r="R32006" s="236"/>
    </row>
    <row r="32007" spans="18:18" x14ac:dyDescent="0.2">
      <c r="R32007" s="236"/>
    </row>
    <row r="32008" spans="18:18" x14ac:dyDescent="0.2">
      <c r="R32008" s="237"/>
    </row>
    <row r="32009" spans="18:18" x14ac:dyDescent="0.2">
      <c r="R32009" s="237"/>
    </row>
    <row r="32014" spans="18:18" x14ac:dyDescent="0.2">
      <c r="R32014" s="97"/>
    </row>
    <row r="32015" spans="18:18" x14ac:dyDescent="0.2">
      <c r="R32015" s="234"/>
    </row>
    <row r="32016" spans="18:18" x14ac:dyDescent="0.2">
      <c r="R32016" s="262"/>
    </row>
    <row r="32017" spans="18:18" x14ac:dyDescent="0.2">
      <c r="R32017" s="234"/>
    </row>
    <row r="32018" spans="18:18" x14ac:dyDescent="0.2">
      <c r="R32018" s="234"/>
    </row>
    <row r="32019" spans="18:18" x14ac:dyDescent="0.2">
      <c r="R32019" s="94"/>
    </row>
    <row r="32034" spans="18:18" x14ac:dyDescent="0.2">
      <c r="R32034" s="235"/>
    </row>
    <row r="32035" spans="18:18" x14ac:dyDescent="0.2">
      <c r="R32035" s="234"/>
    </row>
    <row r="32036" spans="18:18" x14ac:dyDescent="0.2">
      <c r="R32036" s="236"/>
    </row>
    <row r="32037" spans="18:18" x14ac:dyDescent="0.2">
      <c r="R32037" s="236"/>
    </row>
    <row r="32038" spans="18:18" x14ac:dyDescent="0.2">
      <c r="R32038" s="234"/>
    </row>
    <row r="32039" spans="18:18" x14ac:dyDescent="0.2">
      <c r="R32039" s="236"/>
    </row>
    <row r="32040" spans="18:18" x14ac:dyDescent="0.2">
      <c r="R32040" s="236"/>
    </row>
    <row r="32041" spans="18:18" x14ac:dyDescent="0.2">
      <c r="R32041" s="237"/>
    </row>
    <row r="32042" spans="18:18" x14ac:dyDescent="0.2">
      <c r="R32042" s="237"/>
    </row>
    <row r="32047" spans="18:18" x14ac:dyDescent="0.2">
      <c r="R32047" s="97"/>
    </row>
    <row r="32048" spans="18:18" x14ac:dyDescent="0.2">
      <c r="R32048" s="234"/>
    </row>
    <row r="32049" spans="18:18" x14ac:dyDescent="0.2">
      <c r="R32049" s="262"/>
    </row>
    <row r="32050" spans="18:18" x14ac:dyDescent="0.2">
      <c r="R32050" s="234"/>
    </row>
    <row r="32051" spans="18:18" x14ac:dyDescent="0.2">
      <c r="R32051" s="234"/>
    </row>
    <row r="32052" spans="18:18" x14ac:dyDescent="0.2">
      <c r="R32052" s="94"/>
    </row>
    <row r="32067" spans="18:18" x14ac:dyDescent="0.2">
      <c r="R32067" s="235"/>
    </row>
    <row r="32068" spans="18:18" x14ac:dyDescent="0.2">
      <c r="R32068" s="234"/>
    </row>
    <row r="32069" spans="18:18" x14ac:dyDescent="0.2">
      <c r="R32069" s="236"/>
    </row>
    <row r="32070" spans="18:18" x14ac:dyDescent="0.2">
      <c r="R32070" s="236"/>
    </row>
    <row r="32071" spans="18:18" x14ac:dyDescent="0.2">
      <c r="R32071" s="234"/>
    </row>
    <row r="32072" spans="18:18" x14ac:dyDescent="0.2">
      <c r="R32072" s="236"/>
    </row>
    <row r="32073" spans="18:18" x14ac:dyDescent="0.2">
      <c r="R32073" s="236"/>
    </row>
    <row r="32074" spans="18:18" x14ac:dyDescent="0.2">
      <c r="R32074" s="237"/>
    </row>
    <row r="32075" spans="18:18" x14ac:dyDescent="0.2">
      <c r="R32075" s="237"/>
    </row>
    <row r="32080" spans="18:18" x14ac:dyDescent="0.2">
      <c r="R32080" s="97"/>
    </row>
    <row r="32081" spans="18:18" x14ac:dyDescent="0.2">
      <c r="R32081" s="234"/>
    </row>
    <row r="32082" spans="18:18" x14ac:dyDescent="0.2">
      <c r="R32082" s="262"/>
    </row>
    <row r="32083" spans="18:18" x14ac:dyDescent="0.2">
      <c r="R32083" s="234"/>
    </row>
    <row r="32084" spans="18:18" x14ac:dyDescent="0.2">
      <c r="R32084" s="234"/>
    </row>
    <row r="32085" spans="18:18" x14ac:dyDescent="0.2">
      <c r="R32085" s="94"/>
    </row>
    <row r="32100" spans="18:18" x14ac:dyDescent="0.2">
      <c r="R32100" s="235"/>
    </row>
    <row r="32101" spans="18:18" x14ac:dyDescent="0.2">
      <c r="R32101" s="234"/>
    </row>
    <row r="32102" spans="18:18" x14ac:dyDescent="0.2">
      <c r="R32102" s="236"/>
    </row>
    <row r="32103" spans="18:18" x14ac:dyDescent="0.2">
      <c r="R32103" s="236"/>
    </row>
    <row r="32104" spans="18:18" x14ac:dyDescent="0.2">
      <c r="R32104" s="234"/>
    </row>
    <row r="32105" spans="18:18" x14ac:dyDescent="0.2">
      <c r="R32105" s="236"/>
    </row>
    <row r="32106" spans="18:18" x14ac:dyDescent="0.2">
      <c r="R32106" s="236"/>
    </row>
    <row r="32107" spans="18:18" x14ac:dyDescent="0.2">
      <c r="R32107" s="237"/>
    </row>
    <row r="32108" spans="18:18" x14ac:dyDescent="0.2">
      <c r="R32108" s="237"/>
    </row>
    <row r="32113" spans="18:18" x14ac:dyDescent="0.2">
      <c r="R32113" s="97"/>
    </row>
    <row r="32114" spans="18:18" x14ac:dyDescent="0.2">
      <c r="R32114" s="234"/>
    </row>
    <row r="32115" spans="18:18" x14ac:dyDescent="0.2">
      <c r="R32115" s="262"/>
    </row>
    <row r="32116" spans="18:18" x14ac:dyDescent="0.2">
      <c r="R32116" s="234"/>
    </row>
    <row r="32117" spans="18:18" x14ac:dyDescent="0.2">
      <c r="R32117" s="234"/>
    </row>
    <row r="32118" spans="18:18" x14ac:dyDescent="0.2">
      <c r="R32118" s="94"/>
    </row>
    <row r="32133" spans="18:18" x14ac:dyDescent="0.2">
      <c r="R32133" s="235"/>
    </row>
    <row r="32134" spans="18:18" x14ac:dyDescent="0.2">
      <c r="R32134" s="234"/>
    </row>
    <row r="32135" spans="18:18" x14ac:dyDescent="0.2">
      <c r="R32135" s="236"/>
    </row>
    <row r="32136" spans="18:18" x14ac:dyDescent="0.2">
      <c r="R32136" s="236"/>
    </row>
    <row r="32137" spans="18:18" x14ac:dyDescent="0.2">
      <c r="R32137" s="234"/>
    </row>
    <row r="32138" spans="18:18" x14ac:dyDescent="0.2">
      <c r="R32138" s="236"/>
    </row>
    <row r="32139" spans="18:18" x14ac:dyDescent="0.2">
      <c r="R32139" s="236"/>
    </row>
    <row r="32140" spans="18:18" x14ac:dyDescent="0.2">
      <c r="R32140" s="237"/>
    </row>
    <row r="32141" spans="18:18" x14ac:dyDescent="0.2">
      <c r="R32141" s="237"/>
    </row>
    <row r="32146" spans="18:18" x14ac:dyDescent="0.2">
      <c r="R32146" s="97"/>
    </row>
    <row r="32147" spans="18:18" x14ac:dyDescent="0.2">
      <c r="R32147" s="234"/>
    </row>
    <row r="32148" spans="18:18" x14ac:dyDescent="0.2">
      <c r="R32148" s="262"/>
    </row>
    <row r="32149" spans="18:18" x14ac:dyDescent="0.2">
      <c r="R32149" s="234"/>
    </row>
    <row r="32150" spans="18:18" x14ac:dyDescent="0.2">
      <c r="R32150" s="234"/>
    </row>
    <row r="32151" spans="18:18" x14ac:dyDescent="0.2">
      <c r="R32151" s="94"/>
    </row>
    <row r="32166" spans="18:18" x14ac:dyDescent="0.2">
      <c r="R32166" s="235"/>
    </row>
    <row r="32167" spans="18:18" x14ac:dyDescent="0.2">
      <c r="R32167" s="234"/>
    </row>
    <row r="32168" spans="18:18" x14ac:dyDescent="0.2">
      <c r="R32168" s="236"/>
    </row>
    <row r="32169" spans="18:18" x14ac:dyDescent="0.2">
      <c r="R32169" s="236"/>
    </row>
    <row r="32170" spans="18:18" x14ac:dyDescent="0.2">
      <c r="R32170" s="234"/>
    </row>
    <row r="32171" spans="18:18" x14ac:dyDescent="0.2">
      <c r="R32171" s="236"/>
    </row>
    <row r="32172" spans="18:18" x14ac:dyDescent="0.2">
      <c r="R32172" s="236"/>
    </row>
    <row r="32173" spans="18:18" x14ac:dyDescent="0.2">
      <c r="R32173" s="237"/>
    </row>
    <row r="32174" spans="18:18" x14ac:dyDescent="0.2">
      <c r="R32174" s="237"/>
    </row>
    <row r="32179" spans="18:18" x14ac:dyDescent="0.2">
      <c r="R32179" s="97"/>
    </row>
    <row r="32180" spans="18:18" x14ac:dyDescent="0.2">
      <c r="R32180" s="234"/>
    </row>
    <row r="32181" spans="18:18" x14ac:dyDescent="0.2">
      <c r="R32181" s="262"/>
    </row>
    <row r="32182" spans="18:18" x14ac:dyDescent="0.2">
      <c r="R32182" s="234"/>
    </row>
    <row r="32183" spans="18:18" x14ac:dyDescent="0.2">
      <c r="R32183" s="234"/>
    </row>
    <row r="32184" spans="18:18" x14ac:dyDescent="0.2">
      <c r="R32184" s="94"/>
    </row>
    <row r="32199" spans="18:18" x14ac:dyDescent="0.2">
      <c r="R32199" s="235"/>
    </row>
    <row r="32200" spans="18:18" x14ac:dyDescent="0.2">
      <c r="R32200" s="234"/>
    </row>
    <row r="32201" spans="18:18" x14ac:dyDescent="0.2">
      <c r="R32201" s="236"/>
    </row>
    <row r="32202" spans="18:18" x14ac:dyDescent="0.2">
      <c r="R32202" s="236"/>
    </row>
    <row r="32203" spans="18:18" x14ac:dyDescent="0.2">
      <c r="R32203" s="234"/>
    </row>
    <row r="32204" spans="18:18" x14ac:dyDescent="0.2">
      <c r="R32204" s="236"/>
    </row>
    <row r="32205" spans="18:18" x14ac:dyDescent="0.2">
      <c r="R32205" s="236"/>
    </row>
    <row r="32206" spans="18:18" x14ac:dyDescent="0.2">
      <c r="R32206" s="237"/>
    </row>
    <row r="32207" spans="18:18" x14ac:dyDescent="0.2">
      <c r="R32207" s="237"/>
    </row>
    <row r="32212" spans="18:18" x14ac:dyDescent="0.2">
      <c r="R32212" s="97"/>
    </row>
    <row r="32213" spans="18:18" x14ac:dyDescent="0.2">
      <c r="R32213" s="234"/>
    </row>
    <row r="32214" spans="18:18" x14ac:dyDescent="0.2">
      <c r="R32214" s="262"/>
    </row>
    <row r="32215" spans="18:18" x14ac:dyDescent="0.2">
      <c r="R32215" s="234"/>
    </row>
    <row r="32216" spans="18:18" x14ac:dyDescent="0.2">
      <c r="R32216" s="234"/>
    </row>
    <row r="32217" spans="18:18" x14ac:dyDescent="0.2">
      <c r="R32217" s="94"/>
    </row>
    <row r="32232" spans="18:18" x14ac:dyDescent="0.2">
      <c r="R32232" s="235"/>
    </row>
    <row r="32233" spans="18:18" x14ac:dyDescent="0.2">
      <c r="R32233" s="234"/>
    </row>
    <row r="32234" spans="18:18" x14ac:dyDescent="0.2">
      <c r="R32234" s="236"/>
    </row>
    <row r="32235" spans="18:18" x14ac:dyDescent="0.2">
      <c r="R32235" s="236"/>
    </row>
    <row r="32236" spans="18:18" x14ac:dyDescent="0.2">
      <c r="R32236" s="234"/>
    </row>
    <row r="32237" spans="18:18" x14ac:dyDescent="0.2">
      <c r="R32237" s="236"/>
    </row>
    <row r="32238" spans="18:18" x14ac:dyDescent="0.2">
      <c r="R32238" s="236"/>
    </row>
    <row r="32239" spans="18:18" x14ac:dyDescent="0.2">
      <c r="R32239" s="237"/>
    </row>
    <row r="32240" spans="18:18" x14ac:dyDescent="0.2">
      <c r="R32240" s="237"/>
    </row>
    <row r="32245" spans="18:18" x14ac:dyDescent="0.2">
      <c r="R32245" s="97"/>
    </row>
    <row r="32246" spans="18:18" x14ac:dyDescent="0.2">
      <c r="R32246" s="234"/>
    </row>
    <row r="32247" spans="18:18" x14ac:dyDescent="0.2">
      <c r="R32247" s="262"/>
    </row>
    <row r="32248" spans="18:18" x14ac:dyDescent="0.2">
      <c r="R32248" s="234"/>
    </row>
    <row r="32249" spans="18:18" x14ac:dyDescent="0.2">
      <c r="R32249" s="234"/>
    </row>
    <row r="32250" spans="18:18" x14ac:dyDescent="0.2">
      <c r="R32250" s="94"/>
    </row>
    <row r="32265" spans="18:18" x14ac:dyDescent="0.2">
      <c r="R32265" s="235"/>
    </row>
    <row r="32266" spans="18:18" x14ac:dyDescent="0.2">
      <c r="R32266" s="234"/>
    </row>
    <row r="32267" spans="18:18" x14ac:dyDescent="0.2">
      <c r="R32267" s="236"/>
    </row>
    <row r="32268" spans="18:18" x14ac:dyDescent="0.2">
      <c r="R32268" s="236"/>
    </row>
    <row r="32269" spans="18:18" x14ac:dyDescent="0.2">
      <c r="R32269" s="234"/>
    </row>
    <row r="32270" spans="18:18" x14ac:dyDescent="0.2">
      <c r="R32270" s="236"/>
    </row>
    <row r="32271" spans="18:18" x14ac:dyDescent="0.2">
      <c r="R32271" s="236"/>
    </row>
    <row r="32272" spans="18:18" x14ac:dyDescent="0.2">
      <c r="R32272" s="237"/>
    </row>
    <row r="32273" spans="18:18" x14ac:dyDescent="0.2">
      <c r="R32273" s="237"/>
    </row>
    <row r="32278" spans="18:18" x14ac:dyDescent="0.2">
      <c r="R32278" s="97"/>
    </row>
    <row r="32279" spans="18:18" x14ac:dyDescent="0.2">
      <c r="R32279" s="234"/>
    </row>
    <row r="32280" spans="18:18" x14ac:dyDescent="0.2">
      <c r="R32280" s="262"/>
    </row>
    <row r="32281" spans="18:18" x14ac:dyDescent="0.2">
      <c r="R32281" s="234"/>
    </row>
    <row r="32282" spans="18:18" x14ac:dyDescent="0.2">
      <c r="R32282" s="234"/>
    </row>
    <row r="32283" spans="18:18" x14ac:dyDescent="0.2">
      <c r="R32283" s="94"/>
    </row>
    <row r="32298" spans="18:18" x14ac:dyDescent="0.2">
      <c r="R32298" s="235"/>
    </row>
    <row r="32299" spans="18:18" x14ac:dyDescent="0.2">
      <c r="R32299" s="234"/>
    </row>
    <row r="32300" spans="18:18" x14ac:dyDescent="0.2">
      <c r="R32300" s="236"/>
    </row>
    <row r="32301" spans="18:18" x14ac:dyDescent="0.2">
      <c r="R32301" s="236"/>
    </row>
    <row r="32302" spans="18:18" x14ac:dyDescent="0.2">
      <c r="R32302" s="234"/>
    </row>
    <row r="32303" spans="18:18" x14ac:dyDescent="0.2">
      <c r="R32303" s="236"/>
    </row>
    <row r="32304" spans="18:18" x14ac:dyDescent="0.2">
      <c r="R32304" s="236"/>
    </row>
    <row r="32305" spans="18:18" x14ac:dyDescent="0.2">
      <c r="R32305" s="237"/>
    </row>
    <row r="32306" spans="18:18" x14ac:dyDescent="0.2">
      <c r="R32306" s="237"/>
    </row>
    <row r="32311" spans="18:18" x14ac:dyDescent="0.2">
      <c r="R32311" s="97"/>
    </row>
    <row r="32312" spans="18:18" x14ac:dyDescent="0.2">
      <c r="R32312" s="234"/>
    </row>
    <row r="32313" spans="18:18" x14ac:dyDescent="0.2">
      <c r="R32313" s="262"/>
    </row>
    <row r="32314" spans="18:18" x14ac:dyDescent="0.2">
      <c r="R32314" s="234"/>
    </row>
    <row r="32315" spans="18:18" x14ac:dyDescent="0.2">
      <c r="R32315" s="234"/>
    </row>
    <row r="32316" spans="18:18" x14ac:dyDescent="0.2">
      <c r="R32316" s="94"/>
    </row>
    <row r="32331" spans="18:18" x14ac:dyDescent="0.2">
      <c r="R32331" s="235"/>
    </row>
    <row r="32332" spans="18:18" x14ac:dyDescent="0.2">
      <c r="R32332" s="234"/>
    </row>
    <row r="32333" spans="18:18" x14ac:dyDescent="0.2">
      <c r="R32333" s="236"/>
    </row>
    <row r="32334" spans="18:18" x14ac:dyDescent="0.2">
      <c r="R32334" s="236"/>
    </row>
    <row r="32335" spans="18:18" x14ac:dyDescent="0.2">
      <c r="R32335" s="234"/>
    </row>
    <row r="32336" spans="18:18" x14ac:dyDescent="0.2">
      <c r="R32336" s="236"/>
    </row>
    <row r="32337" spans="18:18" x14ac:dyDescent="0.2">
      <c r="R32337" s="236"/>
    </row>
    <row r="32338" spans="18:18" x14ac:dyDescent="0.2">
      <c r="R32338" s="237"/>
    </row>
    <row r="32339" spans="18:18" x14ac:dyDescent="0.2">
      <c r="R32339" s="237"/>
    </row>
    <row r="32344" spans="18:18" x14ac:dyDescent="0.2">
      <c r="R32344" s="97"/>
    </row>
    <row r="32345" spans="18:18" x14ac:dyDescent="0.2">
      <c r="R32345" s="234"/>
    </row>
    <row r="32346" spans="18:18" x14ac:dyDescent="0.2">
      <c r="R32346" s="262"/>
    </row>
    <row r="32347" spans="18:18" x14ac:dyDescent="0.2">
      <c r="R32347" s="234"/>
    </row>
    <row r="32348" spans="18:18" x14ac:dyDescent="0.2">
      <c r="R32348" s="234"/>
    </row>
    <row r="32349" spans="18:18" x14ac:dyDescent="0.2">
      <c r="R32349" s="94"/>
    </row>
    <row r="32364" spans="18:18" x14ac:dyDescent="0.2">
      <c r="R32364" s="235"/>
    </row>
    <row r="32365" spans="18:18" x14ac:dyDescent="0.2">
      <c r="R32365" s="234"/>
    </row>
    <row r="32366" spans="18:18" x14ac:dyDescent="0.2">
      <c r="R32366" s="236"/>
    </row>
    <row r="32367" spans="18:18" x14ac:dyDescent="0.2">
      <c r="R32367" s="236"/>
    </row>
    <row r="32368" spans="18:18" x14ac:dyDescent="0.2">
      <c r="R32368" s="234"/>
    </row>
    <row r="32369" spans="18:18" x14ac:dyDescent="0.2">
      <c r="R32369" s="236"/>
    </row>
    <row r="32370" spans="18:18" x14ac:dyDescent="0.2">
      <c r="R32370" s="236"/>
    </row>
    <row r="32371" spans="18:18" x14ac:dyDescent="0.2">
      <c r="R32371" s="237"/>
    </row>
    <row r="32372" spans="18:18" x14ac:dyDescent="0.2">
      <c r="R32372" s="237"/>
    </row>
    <row r="32377" spans="18:18" x14ac:dyDescent="0.2">
      <c r="R32377" s="97"/>
    </row>
    <row r="32378" spans="18:18" x14ac:dyDescent="0.2">
      <c r="R32378" s="234"/>
    </row>
    <row r="32379" spans="18:18" x14ac:dyDescent="0.2">
      <c r="R32379" s="262"/>
    </row>
    <row r="32380" spans="18:18" x14ac:dyDescent="0.2">
      <c r="R32380" s="234"/>
    </row>
    <row r="32381" spans="18:18" x14ac:dyDescent="0.2">
      <c r="R32381" s="234"/>
    </row>
    <row r="32382" spans="18:18" x14ac:dyDescent="0.2">
      <c r="R32382" s="94"/>
    </row>
    <row r="32397" spans="18:18" x14ac:dyDescent="0.2">
      <c r="R32397" s="235"/>
    </row>
    <row r="32398" spans="18:18" x14ac:dyDescent="0.2">
      <c r="R32398" s="234"/>
    </row>
    <row r="32399" spans="18:18" x14ac:dyDescent="0.2">
      <c r="R32399" s="236"/>
    </row>
    <row r="32400" spans="18:18" x14ac:dyDescent="0.2">
      <c r="R32400" s="236"/>
    </row>
    <row r="32401" spans="18:18" x14ac:dyDescent="0.2">
      <c r="R32401" s="234"/>
    </row>
    <row r="32402" spans="18:18" x14ac:dyDescent="0.2">
      <c r="R32402" s="236"/>
    </row>
    <row r="32403" spans="18:18" x14ac:dyDescent="0.2">
      <c r="R32403" s="236"/>
    </row>
    <row r="32404" spans="18:18" x14ac:dyDescent="0.2">
      <c r="R32404" s="237"/>
    </row>
    <row r="32405" spans="18:18" x14ac:dyDescent="0.2">
      <c r="R32405" s="237"/>
    </row>
    <row r="32410" spans="18:18" x14ac:dyDescent="0.2">
      <c r="R32410" s="97"/>
    </row>
    <row r="32411" spans="18:18" x14ac:dyDescent="0.2">
      <c r="R32411" s="234"/>
    </row>
    <row r="32412" spans="18:18" x14ac:dyDescent="0.2">
      <c r="R32412" s="262"/>
    </row>
    <row r="32413" spans="18:18" x14ac:dyDescent="0.2">
      <c r="R32413" s="234"/>
    </row>
    <row r="32414" spans="18:18" x14ac:dyDescent="0.2">
      <c r="R32414" s="234"/>
    </row>
    <row r="32415" spans="18:18" x14ac:dyDescent="0.2">
      <c r="R32415" s="94"/>
    </row>
    <row r="32430" spans="18:18" x14ac:dyDescent="0.2">
      <c r="R32430" s="235"/>
    </row>
    <row r="32431" spans="18:18" x14ac:dyDescent="0.2">
      <c r="R32431" s="234"/>
    </row>
    <row r="32432" spans="18:18" x14ac:dyDescent="0.2">
      <c r="R32432" s="236"/>
    </row>
    <row r="32433" spans="18:18" x14ac:dyDescent="0.2">
      <c r="R32433" s="236"/>
    </row>
    <row r="32434" spans="18:18" x14ac:dyDescent="0.2">
      <c r="R32434" s="234"/>
    </row>
    <row r="32435" spans="18:18" x14ac:dyDescent="0.2">
      <c r="R32435" s="236"/>
    </row>
    <row r="32436" spans="18:18" x14ac:dyDescent="0.2">
      <c r="R32436" s="236"/>
    </row>
    <row r="32437" spans="18:18" x14ac:dyDescent="0.2">
      <c r="R32437" s="237"/>
    </row>
    <row r="32438" spans="18:18" x14ac:dyDescent="0.2">
      <c r="R32438" s="237"/>
    </row>
    <row r="32443" spans="18:18" x14ac:dyDescent="0.2">
      <c r="R32443" s="97"/>
    </row>
    <row r="32444" spans="18:18" x14ac:dyDescent="0.2">
      <c r="R32444" s="234"/>
    </row>
    <row r="32445" spans="18:18" x14ac:dyDescent="0.2">
      <c r="R32445" s="262"/>
    </row>
    <row r="32446" spans="18:18" x14ac:dyDescent="0.2">
      <c r="R32446" s="234"/>
    </row>
    <row r="32447" spans="18:18" x14ac:dyDescent="0.2">
      <c r="R32447" s="234"/>
    </row>
    <row r="32448" spans="18:18" x14ac:dyDescent="0.2">
      <c r="R32448" s="94"/>
    </row>
    <row r="32463" spans="18:18" x14ac:dyDescent="0.2">
      <c r="R32463" s="235"/>
    </row>
    <row r="32464" spans="18:18" x14ac:dyDescent="0.2">
      <c r="R32464" s="234"/>
    </row>
    <row r="32465" spans="18:18" x14ac:dyDescent="0.2">
      <c r="R32465" s="236"/>
    </row>
    <row r="32466" spans="18:18" x14ac:dyDescent="0.2">
      <c r="R32466" s="236"/>
    </row>
    <row r="32467" spans="18:18" x14ac:dyDescent="0.2">
      <c r="R32467" s="234"/>
    </row>
    <row r="32468" spans="18:18" x14ac:dyDescent="0.2">
      <c r="R32468" s="236"/>
    </row>
    <row r="32469" spans="18:18" x14ac:dyDescent="0.2">
      <c r="R32469" s="236"/>
    </row>
    <row r="32470" spans="18:18" x14ac:dyDescent="0.2">
      <c r="R32470" s="237"/>
    </row>
    <row r="32471" spans="18:18" x14ac:dyDescent="0.2">
      <c r="R32471" s="237"/>
    </row>
    <row r="32476" spans="18:18" x14ac:dyDescent="0.2">
      <c r="R32476" s="97"/>
    </row>
    <row r="32477" spans="18:18" x14ac:dyDescent="0.2">
      <c r="R32477" s="234"/>
    </row>
    <row r="32478" spans="18:18" x14ac:dyDescent="0.2">
      <c r="R32478" s="262"/>
    </row>
    <row r="32479" spans="18:18" x14ac:dyDescent="0.2">
      <c r="R32479" s="234"/>
    </row>
    <row r="32480" spans="18:18" x14ac:dyDescent="0.2">
      <c r="R32480" s="234"/>
    </row>
    <row r="32481" spans="18:18" x14ac:dyDescent="0.2">
      <c r="R32481" s="94"/>
    </row>
    <row r="32496" spans="18:18" x14ac:dyDescent="0.2">
      <c r="R32496" s="235"/>
    </row>
    <row r="32497" spans="18:18" x14ac:dyDescent="0.2">
      <c r="R32497" s="234"/>
    </row>
    <row r="32498" spans="18:18" x14ac:dyDescent="0.2">
      <c r="R32498" s="236"/>
    </row>
    <row r="32499" spans="18:18" x14ac:dyDescent="0.2">
      <c r="R32499" s="236"/>
    </row>
    <row r="32500" spans="18:18" x14ac:dyDescent="0.2">
      <c r="R32500" s="234"/>
    </row>
    <row r="32501" spans="18:18" x14ac:dyDescent="0.2">
      <c r="R32501" s="236"/>
    </row>
    <row r="32502" spans="18:18" x14ac:dyDescent="0.2">
      <c r="R32502" s="236"/>
    </row>
    <row r="32503" spans="18:18" x14ac:dyDescent="0.2">
      <c r="R32503" s="237"/>
    </row>
    <row r="32504" spans="18:18" x14ac:dyDescent="0.2">
      <c r="R32504" s="237"/>
    </row>
    <row r="32509" spans="18:18" x14ac:dyDescent="0.2">
      <c r="R32509" s="97"/>
    </row>
    <row r="32510" spans="18:18" x14ac:dyDescent="0.2">
      <c r="R32510" s="234"/>
    </row>
    <row r="32511" spans="18:18" x14ac:dyDescent="0.2">
      <c r="R32511" s="262"/>
    </row>
    <row r="32512" spans="18:18" x14ac:dyDescent="0.2">
      <c r="R32512" s="234"/>
    </row>
    <row r="32513" spans="18:18" x14ac:dyDescent="0.2">
      <c r="R32513" s="234"/>
    </row>
    <row r="32514" spans="18:18" x14ac:dyDescent="0.2">
      <c r="R32514" s="94"/>
    </row>
    <row r="32529" spans="18:18" x14ac:dyDescent="0.2">
      <c r="R32529" s="235"/>
    </row>
    <row r="32530" spans="18:18" x14ac:dyDescent="0.2">
      <c r="R32530" s="234"/>
    </row>
    <row r="32531" spans="18:18" x14ac:dyDescent="0.2">
      <c r="R32531" s="236"/>
    </row>
    <row r="32532" spans="18:18" x14ac:dyDescent="0.2">
      <c r="R32532" s="236"/>
    </row>
    <row r="32533" spans="18:18" x14ac:dyDescent="0.2">
      <c r="R32533" s="234"/>
    </row>
    <row r="32534" spans="18:18" x14ac:dyDescent="0.2">
      <c r="R32534" s="236"/>
    </row>
    <row r="32535" spans="18:18" x14ac:dyDescent="0.2">
      <c r="R32535" s="236"/>
    </row>
    <row r="32536" spans="18:18" x14ac:dyDescent="0.2">
      <c r="R32536" s="237"/>
    </row>
    <row r="32537" spans="18:18" x14ac:dyDescent="0.2">
      <c r="R32537" s="237"/>
    </row>
    <row r="32542" spans="18:18" x14ac:dyDescent="0.2">
      <c r="R32542" s="97"/>
    </row>
    <row r="32543" spans="18:18" x14ac:dyDescent="0.2">
      <c r="R32543" s="234"/>
    </row>
    <row r="32544" spans="18:18" x14ac:dyDescent="0.2">
      <c r="R32544" s="262"/>
    </row>
    <row r="32545" spans="18:18" x14ac:dyDescent="0.2">
      <c r="R32545" s="234"/>
    </row>
    <row r="32546" spans="18:18" x14ac:dyDescent="0.2">
      <c r="R32546" s="234"/>
    </row>
    <row r="32547" spans="18:18" x14ac:dyDescent="0.2">
      <c r="R32547" s="94"/>
    </row>
    <row r="32562" spans="18:18" x14ac:dyDescent="0.2">
      <c r="R32562" s="235"/>
    </row>
    <row r="32563" spans="18:18" x14ac:dyDescent="0.2">
      <c r="R32563" s="234"/>
    </row>
    <row r="32564" spans="18:18" x14ac:dyDescent="0.2">
      <c r="R32564" s="236"/>
    </row>
    <row r="32565" spans="18:18" x14ac:dyDescent="0.2">
      <c r="R32565" s="236"/>
    </row>
    <row r="32566" spans="18:18" x14ac:dyDescent="0.2">
      <c r="R32566" s="234"/>
    </row>
    <row r="32567" spans="18:18" x14ac:dyDescent="0.2">
      <c r="R32567" s="236"/>
    </row>
    <row r="32568" spans="18:18" x14ac:dyDescent="0.2">
      <c r="R32568" s="236"/>
    </row>
    <row r="32569" spans="18:18" x14ac:dyDescent="0.2">
      <c r="R32569" s="237"/>
    </row>
    <row r="32570" spans="18:18" x14ac:dyDescent="0.2">
      <c r="R32570" s="237"/>
    </row>
    <row r="32575" spans="18:18" x14ac:dyDescent="0.2">
      <c r="R32575" s="97"/>
    </row>
    <row r="32576" spans="18:18" x14ac:dyDescent="0.2">
      <c r="R32576" s="234"/>
    </row>
    <row r="32577" spans="18:18" x14ac:dyDescent="0.2">
      <c r="R32577" s="262"/>
    </row>
    <row r="32578" spans="18:18" x14ac:dyDescent="0.2">
      <c r="R32578" s="234"/>
    </row>
    <row r="32579" spans="18:18" x14ac:dyDescent="0.2">
      <c r="R32579" s="234"/>
    </row>
    <row r="32580" spans="18:18" x14ac:dyDescent="0.2">
      <c r="R32580" s="94"/>
    </row>
    <row r="32595" spans="18:18" x14ac:dyDescent="0.2">
      <c r="R32595" s="235"/>
    </row>
    <row r="32596" spans="18:18" x14ac:dyDescent="0.2">
      <c r="R32596" s="234"/>
    </row>
    <row r="32597" spans="18:18" x14ac:dyDescent="0.2">
      <c r="R32597" s="236"/>
    </row>
    <row r="32598" spans="18:18" x14ac:dyDescent="0.2">
      <c r="R32598" s="236"/>
    </row>
    <row r="32599" spans="18:18" x14ac:dyDescent="0.2">
      <c r="R32599" s="234"/>
    </row>
    <row r="32600" spans="18:18" x14ac:dyDescent="0.2">
      <c r="R32600" s="236"/>
    </row>
    <row r="32601" spans="18:18" x14ac:dyDescent="0.2">
      <c r="R32601" s="236"/>
    </row>
    <row r="32602" spans="18:18" x14ac:dyDescent="0.2">
      <c r="R32602" s="237"/>
    </row>
    <row r="32603" spans="18:18" x14ac:dyDescent="0.2">
      <c r="R32603" s="237"/>
    </row>
    <row r="32608" spans="18:18" x14ac:dyDescent="0.2">
      <c r="R32608" s="97"/>
    </row>
    <row r="32609" spans="18:18" x14ac:dyDescent="0.2">
      <c r="R32609" s="234"/>
    </row>
    <row r="32610" spans="18:18" x14ac:dyDescent="0.2">
      <c r="R32610" s="262"/>
    </row>
    <row r="32611" spans="18:18" x14ac:dyDescent="0.2">
      <c r="R32611" s="234"/>
    </row>
    <row r="32612" spans="18:18" x14ac:dyDescent="0.2">
      <c r="R32612" s="234"/>
    </row>
    <row r="32613" spans="18:18" x14ac:dyDescent="0.2">
      <c r="R32613" s="94"/>
    </row>
    <row r="32628" spans="18:18" x14ac:dyDescent="0.2">
      <c r="R32628" s="235"/>
    </row>
    <row r="32629" spans="18:18" x14ac:dyDescent="0.2">
      <c r="R32629" s="234"/>
    </row>
    <row r="32630" spans="18:18" x14ac:dyDescent="0.2">
      <c r="R32630" s="236"/>
    </row>
    <row r="32631" spans="18:18" x14ac:dyDescent="0.2">
      <c r="R32631" s="236"/>
    </row>
    <row r="32632" spans="18:18" x14ac:dyDescent="0.2">
      <c r="R32632" s="234"/>
    </row>
    <row r="32633" spans="18:18" x14ac:dyDescent="0.2">
      <c r="R32633" s="236"/>
    </row>
    <row r="32634" spans="18:18" x14ac:dyDescent="0.2">
      <c r="R32634" s="236"/>
    </row>
    <row r="32635" spans="18:18" x14ac:dyDescent="0.2">
      <c r="R32635" s="237"/>
    </row>
    <row r="32636" spans="18:18" x14ac:dyDescent="0.2">
      <c r="R32636" s="237"/>
    </row>
    <row r="32641" spans="18:18" x14ac:dyDescent="0.2">
      <c r="R32641" s="97"/>
    </row>
    <row r="32642" spans="18:18" x14ac:dyDescent="0.2">
      <c r="R32642" s="234"/>
    </row>
    <row r="32643" spans="18:18" x14ac:dyDescent="0.2">
      <c r="R32643" s="262"/>
    </row>
    <row r="32644" spans="18:18" x14ac:dyDescent="0.2">
      <c r="R32644" s="234"/>
    </row>
    <row r="32645" spans="18:18" x14ac:dyDescent="0.2">
      <c r="R32645" s="234"/>
    </row>
    <row r="32646" spans="18:18" x14ac:dyDescent="0.2">
      <c r="R32646" s="94"/>
    </row>
    <row r="32661" spans="18:18" x14ac:dyDescent="0.2">
      <c r="R32661" s="235"/>
    </row>
    <row r="32662" spans="18:18" x14ac:dyDescent="0.2">
      <c r="R32662" s="234"/>
    </row>
    <row r="32663" spans="18:18" x14ac:dyDescent="0.2">
      <c r="R32663" s="236"/>
    </row>
    <row r="32664" spans="18:18" x14ac:dyDescent="0.2">
      <c r="R32664" s="236"/>
    </row>
    <row r="32665" spans="18:18" x14ac:dyDescent="0.2">
      <c r="R32665" s="234"/>
    </row>
    <row r="32666" spans="18:18" x14ac:dyDescent="0.2">
      <c r="R32666" s="236"/>
    </row>
    <row r="32667" spans="18:18" x14ac:dyDescent="0.2">
      <c r="R32667" s="236"/>
    </row>
    <row r="32668" spans="18:18" x14ac:dyDescent="0.2">
      <c r="R32668" s="237"/>
    </row>
    <row r="32669" spans="18:18" x14ac:dyDescent="0.2">
      <c r="R32669" s="237"/>
    </row>
    <row r="32674" spans="18:18" x14ac:dyDescent="0.2">
      <c r="R32674" s="97"/>
    </row>
    <row r="32675" spans="18:18" x14ac:dyDescent="0.2">
      <c r="R32675" s="234"/>
    </row>
    <row r="32676" spans="18:18" x14ac:dyDescent="0.2">
      <c r="R32676" s="262"/>
    </row>
    <row r="32677" spans="18:18" x14ac:dyDescent="0.2">
      <c r="R32677" s="234"/>
    </row>
    <row r="32678" spans="18:18" x14ac:dyDescent="0.2">
      <c r="R32678" s="234"/>
    </row>
    <row r="32679" spans="18:18" x14ac:dyDescent="0.2">
      <c r="R32679" s="94"/>
    </row>
    <row r="32694" spans="18:18" x14ac:dyDescent="0.2">
      <c r="R32694" s="235"/>
    </row>
    <row r="32695" spans="18:18" x14ac:dyDescent="0.2">
      <c r="R32695" s="234"/>
    </row>
    <row r="32696" spans="18:18" x14ac:dyDescent="0.2">
      <c r="R32696" s="236"/>
    </row>
    <row r="32697" spans="18:18" x14ac:dyDescent="0.2">
      <c r="R32697" s="236"/>
    </row>
    <row r="32698" spans="18:18" x14ac:dyDescent="0.2">
      <c r="R32698" s="234"/>
    </row>
    <row r="32699" spans="18:18" x14ac:dyDescent="0.2">
      <c r="R32699" s="236"/>
    </row>
    <row r="32700" spans="18:18" x14ac:dyDescent="0.2">
      <c r="R32700" s="236"/>
    </row>
    <row r="32701" spans="18:18" x14ac:dyDescent="0.2">
      <c r="R32701" s="237"/>
    </row>
    <row r="32702" spans="18:18" x14ac:dyDescent="0.2">
      <c r="R32702" s="237"/>
    </row>
    <row r="32707" spans="18:18" x14ac:dyDescent="0.2">
      <c r="R32707" s="97"/>
    </row>
    <row r="32708" spans="18:18" x14ac:dyDescent="0.2">
      <c r="R32708" s="234"/>
    </row>
    <row r="32709" spans="18:18" x14ac:dyDescent="0.2">
      <c r="R32709" s="262"/>
    </row>
    <row r="32710" spans="18:18" x14ac:dyDescent="0.2">
      <c r="R32710" s="234"/>
    </row>
    <row r="32711" spans="18:18" x14ac:dyDescent="0.2">
      <c r="R32711" s="234"/>
    </row>
    <row r="32712" spans="18:18" x14ac:dyDescent="0.2">
      <c r="R32712" s="94"/>
    </row>
    <row r="32727" spans="18:18" x14ac:dyDescent="0.2">
      <c r="R32727" s="235"/>
    </row>
    <row r="32728" spans="18:18" x14ac:dyDescent="0.2">
      <c r="R32728" s="234"/>
    </row>
    <row r="32729" spans="18:18" x14ac:dyDescent="0.2">
      <c r="R32729" s="236"/>
    </row>
    <row r="32730" spans="18:18" x14ac:dyDescent="0.2">
      <c r="R32730" s="236"/>
    </row>
    <row r="32731" spans="18:18" x14ac:dyDescent="0.2">
      <c r="R32731" s="234"/>
    </row>
    <row r="32732" spans="18:18" x14ac:dyDescent="0.2">
      <c r="R32732" s="236"/>
    </row>
    <row r="32733" spans="18:18" x14ac:dyDescent="0.2">
      <c r="R32733" s="236"/>
    </row>
    <row r="32734" spans="18:18" x14ac:dyDescent="0.2">
      <c r="R32734" s="237"/>
    </row>
    <row r="32735" spans="18:18" x14ac:dyDescent="0.2">
      <c r="R32735" s="237"/>
    </row>
    <row r="32740" spans="18:18" x14ac:dyDescent="0.2">
      <c r="R32740" s="97"/>
    </row>
    <row r="32741" spans="18:18" x14ac:dyDescent="0.2">
      <c r="R32741" s="234"/>
    </row>
    <row r="32742" spans="18:18" x14ac:dyDescent="0.2">
      <c r="R32742" s="262"/>
    </row>
    <row r="32743" spans="18:18" x14ac:dyDescent="0.2">
      <c r="R32743" s="234"/>
    </row>
    <row r="32744" spans="18:18" x14ac:dyDescent="0.2">
      <c r="R32744" s="234"/>
    </row>
    <row r="32745" spans="18:18" x14ac:dyDescent="0.2">
      <c r="R32745" s="94"/>
    </row>
    <row r="32760" spans="18:18" x14ac:dyDescent="0.2">
      <c r="R32760" s="235"/>
    </row>
    <row r="32761" spans="18:18" x14ac:dyDescent="0.2">
      <c r="R32761" s="234"/>
    </row>
    <row r="32762" spans="18:18" x14ac:dyDescent="0.2">
      <c r="R32762" s="236"/>
    </row>
    <row r="32763" spans="18:18" x14ac:dyDescent="0.2">
      <c r="R32763" s="236"/>
    </row>
    <row r="32764" spans="18:18" x14ac:dyDescent="0.2">
      <c r="R32764" s="234"/>
    </row>
    <row r="32765" spans="18:18" x14ac:dyDescent="0.2">
      <c r="R32765" s="236"/>
    </row>
    <row r="32766" spans="18:18" x14ac:dyDescent="0.2">
      <c r="R32766" s="236"/>
    </row>
    <row r="32767" spans="18:18" x14ac:dyDescent="0.2">
      <c r="R32767" s="237"/>
    </row>
    <row r="32768" spans="18:18" x14ac:dyDescent="0.2">
      <c r="R32768" s="237"/>
    </row>
    <row r="32773" spans="18:18" x14ac:dyDescent="0.2">
      <c r="R32773" s="97"/>
    </row>
    <row r="32774" spans="18:18" x14ac:dyDescent="0.2">
      <c r="R32774" s="234"/>
    </row>
    <row r="32775" spans="18:18" x14ac:dyDescent="0.2">
      <c r="R32775" s="262"/>
    </row>
    <row r="32776" spans="18:18" x14ac:dyDescent="0.2">
      <c r="R32776" s="234"/>
    </row>
    <row r="32777" spans="18:18" x14ac:dyDescent="0.2">
      <c r="R32777" s="234"/>
    </row>
    <row r="32778" spans="18:18" x14ac:dyDescent="0.2">
      <c r="R32778" s="94"/>
    </row>
    <row r="32793" spans="18:18" x14ac:dyDescent="0.2">
      <c r="R32793" s="235"/>
    </row>
    <row r="32794" spans="18:18" x14ac:dyDescent="0.2">
      <c r="R32794" s="234"/>
    </row>
    <row r="32795" spans="18:18" x14ac:dyDescent="0.2">
      <c r="R32795" s="236"/>
    </row>
    <row r="32796" spans="18:18" x14ac:dyDescent="0.2">
      <c r="R32796" s="236"/>
    </row>
    <row r="32797" spans="18:18" x14ac:dyDescent="0.2">
      <c r="R32797" s="234"/>
    </row>
    <row r="32798" spans="18:18" x14ac:dyDescent="0.2">
      <c r="R32798" s="236"/>
    </row>
    <row r="32799" spans="18:18" x14ac:dyDescent="0.2">
      <c r="R32799" s="236"/>
    </row>
    <row r="32800" spans="18:18" x14ac:dyDescent="0.2">
      <c r="R32800" s="237"/>
    </row>
    <row r="32801" spans="18:18" x14ac:dyDescent="0.2">
      <c r="R32801" s="237"/>
    </row>
    <row r="32806" spans="18:18" x14ac:dyDescent="0.2">
      <c r="R32806" s="97"/>
    </row>
    <row r="32807" spans="18:18" x14ac:dyDescent="0.2">
      <c r="R32807" s="234"/>
    </row>
    <row r="32808" spans="18:18" x14ac:dyDescent="0.2">
      <c r="R32808" s="262"/>
    </row>
    <row r="32809" spans="18:18" x14ac:dyDescent="0.2">
      <c r="R32809" s="234"/>
    </row>
    <row r="32810" spans="18:18" x14ac:dyDescent="0.2">
      <c r="R32810" s="234"/>
    </row>
    <row r="32811" spans="18:18" x14ac:dyDescent="0.2">
      <c r="R32811" s="94"/>
    </row>
    <row r="32826" spans="18:18" x14ac:dyDescent="0.2">
      <c r="R32826" s="235"/>
    </row>
    <row r="32827" spans="18:18" x14ac:dyDescent="0.2">
      <c r="R32827" s="234"/>
    </row>
    <row r="32828" spans="18:18" x14ac:dyDescent="0.2">
      <c r="R32828" s="236"/>
    </row>
    <row r="32829" spans="18:18" x14ac:dyDescent="0.2">
      <c r="R32829" s="236"/>
    </row>
    <row r="32830" spans="18:18" x14ac:dyDescent="0.2">
      <c r="R32830" s="234"/>
    </row>
    <row r="32831" spans="18:18" x14ac:dyDescent="0.2">
      <c r="R32831" s="236"/>
    </row>
    <row r="32832" spans="18:18" x14ac:dyDescent="0.2">
      <c r="R32832" s="236"/>
    </row>
    <row r="32833" spans="18:18" x14ac:dyDescent="0.2">
      <c r="R32833" s="237"/>
    </row>
    <row r="32834" spans="18:18" x14ac:dyDescent="0.2">
      <c r="R32834" s="237"/>
    </row>
    <row r="32839" spans="18:18" x14ac:dyDescent="0.2">
      <c r="R32839" s="97"/>
    </row>
    <row r="32840" spans="18:18" x14ac:dyDescent="0.2">
      <c r="R32840" s="234"/>
    </row>
    <row r="32841" spans="18:18" x14ac:dyDescent="0.2">
      <c r="R32841" s="262"/>
    </row>
    <row r="32842" spans="18:18" x14ac:dyDescent="0.2">
      <c r="R32842" s="234"/>
    </row>
    <row r="32843" spans="18:18" x14ac:dyDescent="0.2">
      <c r="R32843" s="234"/>
    </row>
    <row r="32844" spans="18:18" x14ac:dyDescent="0.2">
      <c r="R32844" s="94"/>
    </row>
    <row r="32859" spans="18:18" x14ac:dyDescent="0.2">
      <c r="R32859" s="235"/>
    </row>
    <row r="32860" spans="18:18" x14ac:dyDescent="0.2">
      <c r="R32860" s="234"/>
    </row>
    <row r="32861" spans="18:18" x14ac:dyDescent="0.2">
      <c r="R32861" s="236"/>
    </row>
    <row r="32862" spans="18:18" x14ac:dyDescent="0.2">
      <c r="R32862" s="236"/>
    </row>
    <row r="32863" spans="18:18" x14ac:dyDescent="0.2">
      <c r="R32863" s="234"/>
    </row>
    <row r="32864" spans="18:18" x14ac:dyDescent="0.2">
      <c r="R32864" s="236"/>
    </row>
    <row r="32865" spans="18:18" x14ac:dyDescent="0.2">
      <c r="R32865" s="236"/>
    </row>
    <row r="32866" spans="18:18" x14ac:dyDescent="0.2">
      <c r="R32866" s="237"/>
    </row>
    <row r="32867" spans="18:18" x14ac:dyDescent="0.2">
      <c r="R32867" s="237"/>
    </row>
    <row r="32872" spans="18:18" x14ac:dyDescent="0.2">
      <c r="R32872" s="97"/>
    </row>
    <row r="32873" spans="18:18" x14ac:dyDescent="0.2">
      <c r="R32873" s="234"/>
    </row>
    <row r="32874" spans="18:18" x14ac:dyDescent="0.2">
      <c r="R32874" s="262"/>
    </row>
    <row r="32875" spans="18:18" x14ac:dyDescent="0.2">
      <c r="R32875" s="234"/>
    </row>
    <row r="32876" spans="18:18" x14ac:dyDescent="0.2">
      <c r="R32876" s="234"/>
    </row>
    <row r="32877" spans="18:18" x14ac:dyDescent="0.2">
      <c r="R32877" s="94"/>
    </row>
    <row r="32892" spans="18:18" x14ac:dyDescent="0.2">
      <c r="R32892" s="235"/>
    </row>
    <row r="32893" spans="18:18" x14ac:dyDescent="0.2">
      <c r="R32893" s="234"/>
    </row>
    <row r="32894" spans="18:18" x14ac:dyDescent="0.2">
      <c r="R32894" s="236"/>
    </row>
    <row r="32895" spans="18:18" x14ac:dyDescent="0.2">
      <c r="R32895" s="236"/>
    </row>
    <row r="32896" spans="18:18" x14ac:dyDescent="0.2">
      <c r="R32896" s="234"/>
    </row>
    <row r="32897" spans="18:18" x14ac:dyDescent="0.2">
      <c r="R32897" s="236"/>
    </row>
    <row r="32898" spans="18:18" x14ac:dyDescent="0.2">
      <c r="R32898" s="236"/>
    </row>
    <row r="32899" spans="18:18" x14ac:dyDescent="0.2">
      <c r="R32899" s="237"/>
    </row>
    <row r="32900" spans="18:18" x14ac:dyDescent="0.2">
      <c r="R32900" s="237"/>
    </row>
    <row r="32905" spans="18:18" x14ac:dyDescent="0.2">
      <c r="R32905" s="97"/>
    </row>
    <row r="32906" spans="18:18" x14ac:dyDescent="0.2">
      <c r="R32906" s="234"/>
    </row>
    <row r="32907" spans="18:18" x14ac:dyDescent="0.2">
      <c r="R32907" s="262"/>
    </row>
    <row r="32908" spans="18:18" x14ac:dyDescent="0.2">
      <c r="R32908" s="234"/>
    </row>
    <row r="32909" spans="18:18" x14ac:dyDescent="0.2">
      <c r="R32909" s="234"/>
    </row>
    <row r="32910" spans="18:18" x14ac:dyDescent="0.2">
      <c r="R32910" s="94"/>
    </row>
    <row r="32925" spans="18:18" x14ac:dyDescent="0.2">
      <c r="R32925" s="235"/>
    </row>
    <row r="32926" spans="18:18" x14ac:dyDescent="0.2">
      <c r="R32926" s="234"/>
    </row>
    <row r="32927" spans="18:18" x14ac:dyDescent="0.2">
      <c r="R32927" s="236"/>
    </row>
    <row r="32928" spans="18:18" x14ac:dyDescent="0.2">
      <c r="R32928" s="236"/>
    </row>
    <row r="32929" spans="18:18" x14ac:dyDescent="0.2">
      <c r="R32929" s="234"/>
    </row>
    <row r="32930" spans="18:18" x14ac:dyDescent="0.2">
      <c r="R32930" s="236"/>
    </row>
    <row r="32931" spans="18:18" x14ac:dyDescent="0.2">
      <c r="R32931" s="236"/>
    </row>
    <row r="32932" spans="18:18" x14ac:dyDescent="0.2">
      <c r="R32932" s="237"/>
    </row>
    <row r="32933" spans="18:18" x14ac:dyDescent="0.2">
      <c r="R32933" s="237"/>
    </row>
    <row r="32938" spans="18:18" x14ac:dyDescent="0.2">
      <c r="R32938" s="97"/>
    </row>
    <row r="32939" spans="18:18" x14ac:dyDescent="0.2">
      <c r="R32939" s="234"/>
    </row>
    <row r="32940" spans="18:18" x14ac:dyDescent="0.2">
      <c r="R32940" s="262"/>
    </row>
    <row r="32941" spans="18:18" x14ac:dyDescent="0.2">
      <c r="R32941" s="234"/>
    </row>
    <row r="32942" spans="18:18" x14ac:dyDescent="0.2">
      <c r="R32942" s="234"/>
    </row>
    <row r="32943" spans="18:18" x14ac:dyDescent="0.2">
      <c r="R32943" s="94"/>
    </row>
    <row r="32958" spans="18:18" x14ac:dyDescent="0.2">
      <c r="R32958" s="235"/>
    </row>
    <row r="32959" spans="18:18" x14ac:dyDescent="0.2">
      <c r="R32959" s="234"/>
    </row>
    <row r="32960" spans="18:18" x14ac:dyDescent="0.2">
      <c r="R32960" s="236"/>
    </row>
    <row r="32961" spans="18:18" x14ac:dyDescent="0.2">
      <c r="R32961" s="236"/>
    </row>
    <row r="32962" spans="18:18" x14ac:dyDescent="0.2">
      <c r="R32962" s="234"/>
    </row>
    <row r="32963" spans="18:18" x14ac:dyDescent="0.2">
      <c r="R32963" s="236"/>
    </row>
    <row r="32964" spans="18:18" x14ac:dyDescent="0.2">
      <c r="R32964" s="236"/>
    </row>
    <row r="32965" spans="18:18" x14ac:dyDescent="0.2">
      <c r="R32965" s="237"/>
    </row>
    <row r="32966" spans="18:18" x14ac:dyDescent="0.2">
      <c r="R32966" s="237"/>
    </row>
    <row r="32971" spans="18:18" x14ac:dyDescent="0.2">
      <c r="R32971" s="97"/>
    </row>
    <row r="32972" spans="18:18" x14ac:dyDescent="0.2">
      <c r="R32972" s="234"/>
    </row>
    <row r="32973" spans="18:18" x14ac:dyDescent="0.2">
      <c r="R32973" s="262"/>
    </row>
    <row r="32974" spans="18:18" x14ac:dyDescent="0.2">
      <c r="R32974" s="234"/>
    </row>
    <row r="32975" spans="18:18" x14ac:dyDescent="0.2">
      <c r="R32975" s="234"/>
    </row>
    <row r="32976" spans="18:18" x14ac:dyDescent="0.2">
      <c r="R32976" s="94"/>
    </row>
    <row r="32991" spans="18:18" x14ac:dyDescent="0.2">
      <c r="R32991" s="235"/>
    </row>
    <row r="32992" spans="18:18" x14ac:dyDescent="0.2">
      <c r="R32992" s="234"/>
    </row>
    <row r="32993" spans="18:18" x14ac:dyDescent="0.2">
      <c r="R32993" s="236"/>
    </row>
    <row r="32994" spans="18:18" x14ac:dyDescent="0.2">
      <c r="R32994" s="236"/>
    </row>
    <row r="32995" spans="18:18" x14ac:dyDescent="0.2">
      <c r="R32995" s="234"/>
    </row>
    <row r="32996" spans="18:18" x14ac:dyDescent="0.2">
      <c r="R32996" s="236"/>
    </row>
    <row r="32997" spans="18:18" x14ac:dyDescent="0.2">
      <c r="R32997" s="236"/>
    </row>
    <row r="32998" spans="18:18" x14ac:dyDescent="0.2">
      <c r="R32998" s="237"/>
    </row>
    <row r="32999" spans="18:18" x14ac:dyDescent="0.2">
      <c r="R32999" s="237"/>
    </row>
    <row r="33004" spans="18:18" x14ac:dyDescent="0.2">
      <c r="R33004" s="97"/>
    </row>
    <row r="33005" spans="18:18" x14ac:dyDescent="0.2">
      <c r="R33005" s="234"/>
    </row>
    <row r="33006" spans="18:18" x14ac:dyDescent="0.2">
      <c r="R33006" s="262"/>
    </row>
    <row r="33007" spans="18:18" x14ac:dyDescent="0.2">
      <c r="R33007" s="234"/>
    </row>
    <row r="33008" spans="18:18" x14ac:dyDescent="0.2">
      <c r="R33008" s="234"/>
    </row>
    <row r="33009" spans="18:18" x14ac:dyDescent="0.2">
      <c r="R33009" s="94"/>
    </row>
    <row r="33024" spans="18:18" x14ac:dyDescent="0.2">
      <c r="R33024" s="235"/>
    </row>
    <row r="33025" spans="18:18" x14ac:dyDescent="0.2">
      <c r="R33025" s="234"/>
    </row>
    <row r="33026" spans="18:18" x14ac:dyDescent="0.2">
      <c r="R33026" s="236"/>
    </row>
    <row r="33027" spans="18:18" x14ac:dyDescent="0.2">
      <c r="R33027" s="236"/>
    </row>
    <row r="33028" spans="18:18" x14ac:dyDescent="0.2">
      <c r="R33028" s="234"/>
    </row>
    <row r="33029" spans="18:18" x14ac:dyDescent="0.2">
      <c r="R33029" s="236"/>
    </row>
    <row r="33030" spans="18:18" x14ac:dyDescent="0.2">
      <c r="R33030" s="236"/>
    </row>
    <row r="33031" spans="18:18" x14ac:dyDescent="0.2">
      <c r="R33031" s="237"/>
    </row>
    <row r="33032" spans="18:18" x14ac:dyDescent="0.2">
      <c r="R33032" s="237"/>
    </row>
    <row r="33037" spans="18:18" x14ac:dyDescent="0.2">
      <c r="R33037" s="97"/>
    </row>
    <row r="33038" spans="18:18" x14ac:dyDescent="0.2">
      <c r="R33038" s="234"/>
    </row>
    <row r="33039" spans="18:18" x14ac:dyDescent="0.2">
      <c r="R33039" s="262"/>
    </row>
    <row r="33040" spans="18:18" x14ac:dyDescent="0.2">
      <c r="R33040" s="234"/>
    </row>
    <row r="33041" spans="18:18" x14ac:dyDescent="0.2">
      <c r="R33041" s="234"/>
    </row>
    <row r="33042" spans="18:18" x14ac:dyDescent="0.2">
      <c r="R33042" s="94"/>
    </row>
    <row r="33057" spans="18:18" x14ac:dyDescent="0.2">
      <c r="R33057" s="235"/>
    </row>
    <row r="33058" spans="18:18" x14ac:dyDescent="0.2">
      <c r="R33058" s="234"/>
    </row>
    <row r="33059" spans="18:18" x14ac:dyDescent="0.2">
      <c r="R33059" s="236"/>
    </row>
    <row r="33060" spans="18:18" x14ac:dyDescent="0.2">
      <c r="R33060" s="236"/>
    </row>
    <row r="33061" spans="18:18" x14ac:dyDescent="0.2">
      <c r="R33061" s="234"/>
    </row>
    <row r="33062" spans="18:18" x14ac:dyDescent="0.2">
      <c r="R33062" s="236"/>
    </row>
    <row r="33063" spans="18:18" x14ac:dyDescent="0.2">
      <c r="R33063" s="236"/>
    </row>
    <row r="33064" spans="18:18" x14ac:dyDescent="0.2">
      <c r="R33064" s="237"/>
    </row>
    <row r="33065" spans="18:18" x14ac:dyDescent="0.2">
      <c r="R33065" s="237"/>
    </row>
    <row r="33070" spans="18:18" x14ac:dyDescent="0.2">
      <c r="R33070" s="97"/>
    </row>
    <row r="33071" spans="18:18" x14ac:dyDescent="0.2">
      <c r="R33071" s="234"/>
    </row>
    <row r="33072" spans="18:18" x14ac:dyDescent="0.2">
      <c r="R33072" s="262"/>
    </row>
    <row r="33073" spans="18:18" x14ac:dyDescent="0.2">
      <c r="R33073" s="234"/>
    </row>
    <row r="33074" spans="18:18" x14ac:dyDescent="0.2">
      <c r="R33074" s="234"/>
    </row>
    <row r="33075" spans="18:18" x14ac:dyDescent="0.2">
      <c r="R33075" s="94"/>
    </row>
    <row r="33090" spans="18:18" x14ac:dyDescent="0.2">
      <c r="R33090" s="235"/>
    </row>
    <row r="33091" spans="18:18" x14ac:dyDescent="0.2">
      <c r="R33091" s="234"/>
    </row>
    <row r="33092" spans="18:18" x14ac:dyDescent="0.2">
      <c r="R33092" s="236"/>
    </row>
    <row r="33093" spans="18:18" x14ac:dyDescent="0.2">
      <c r="R33093" s="236"/>
    </row>
    <row r="33094" spans="18:18" x14ac:dyDescent="0.2">
      <c r="R33094" s="234"/>
    </row>
    <row r="33095" spans="18:18" x14ac:dyDescent="0.2">
      <c r="R33095" s="236"/>
    </row>
    <row r="33096" spans="18:18" x14ac:dyDescent="0.2">
      <c r="R33096" s="236"/>
    </row>
    <row r="33097" spans="18:18" x14ac:dyDescent="0.2">
      <c r="R33097" s="237"/>
    </row>
    <row r="33098" spans="18:18" x14ac:dyDescent="0.2">
      <c r="R33098" s="237"/>
    </row>
    <row r="33103" spans="18:18" x14ac:dyDescent="0.2">
      <c r="R33103" s="97"/>
    </row>
    <row r="33104" spans="18:18" x14ac:dyDescent="0.2">
      <c r="R33104" s="234"/>
    </row>
    <row r="33105" spans="18:18" x14ac:dyDescent="0.2">
      <c r="R33105" s="262"/>
    </row>
    <row r="33106" spans="18:18" x14ac:dyDescent="0.2">
      <c r="R33106" s="234"/>
    </row>
    <row r="33107" spans="18:18" x14ac:dyDescent="0.2">
      <c r="R33107" s="234"/>
    </row>
    <row r="33108" spans="18:18" x14ac:dyDescent="0.2">
      <c r="R33108" s="94"/>
    </row>
    <row r="33123" spans="18:18" x14ac:dyDescent="0.2">
      <c r="R33123" s="235"/>
    </row>
    <row r="33124" spans="18:18" x14ac:dyDescent="0.2">
      <c r="R33124" s="234"/>
    </row>
    <row r="33125" spans="18:18" x14ac:dyDescent="0.2">
      <c r="R33125" s="236"/>
    </row>
    <row r="33126" spans="18:18" x14ac:dyDescent="0.2">
      <c r="R33126" s="236"/>
    </row>
    <row r="33127" spans="18:18" x14ac:dyDescent="0.2">
      <c r="R33127" s="234"/>
    </row>
    <row r="33128" spans="18:18" x14ac:dyDescent="0.2">
      <c r="R33128" s="236"/>
    </row>
    <row r="33129" spans="18:18" x14ac:dyDescent="0.2">
      <c r="R33129" s="236"/>
    </row>
    <row r="33130" spans="18:18" x14ac:dyDescent="0.2">
      <c r="R33130" s="237"/>
    </row>
    <row r="33131" spans="18:18" x14ac:dyDescent="0.2">
      <c r="R33131" s="237"/>
    </row>
    <row r="33136" spans="18:18" x14ac:dyDescent="0.2">
      <c r="R33136" s="97"/>
    </row>
    <row r="33137" spans="18:18" x14ac:dyDescent="0.2">
      <c r="R33137" s="234"/>
    </row>
    <row r="33138" spans="18:18" x14ac:dyDescent="0.2">
      <c r="R33138" s="262"/>
    </row>
    <row r="33139" spans="18:18" x14ac:dyDescent="0.2">
      <c r="R33139" s="234"/>
    </row>
    <row r="33140" spans="18:18" x14ac:dyDescent="0.2">
      <c r="R33140" s="234"/>
    </row>
    <row r="33141" spans="18:18" x14ac:dyDescent="0.2">
      <c r="R33141" s="94"/>
    </row>
    <row r="33156" spans="18:18" x14ac:dyDescent="0.2">
      <c r="R33156" s="235"/>
    </row>
    <row r="33157" spans="18:18" x14ac:dyDescent="0.2">
      <c r="R33157" s="234"/>
    </row>
    <row r="33158" spans="18:18" x14ac:dyDescent="0.2">
      <c r="R33158" s="236"/>
    </row>
    <row r="33159" spans="18:18" x14ac:dyDescent="0.2">
      <c r="R33159" s="236"/>
    </row>
    <row r="33160" spans="18:18" x14ac:dyDescent="0.2">
      <c r="R33160" s="234"/>
    </row>
    <row r="33161" spans="18:18" x14ac:dyDescent="0.2">
      <c r="R33161" s="236"/>
    </row>
    <row r="33162" spans="18:18" x14ac:dyDescent="0.2">
      <c r="R33162" s="236"/>
    </row>
    <row r="33163" spans="18:18" x14ac:dyDescent="0.2">
      <c r="R33163" s="237"/>
    </row>
    <row r="33164" spans="18:18" x14ac:dyDescent="0.2">
      <c r="R33164" s="237"/>
    </row>
    <row r="33169" spans="18:18" x14ac:dyDescent="0.2">
      <c r="R33169" s="97"/>
    </row>
    <row r="33170" spans="18:18" x14ac:dyDescent="0.2">
      <c r="R33170" s="234"/>
    </row>
    <row r="33171" spans="18:18" x14ac:dyDescent="0.2">
      <c r="R33171" s="262"/>
    </row>
    <row r="33172" spans="18:18" x14ac:dyDescent="0.2">
      <c r="R33172" s="234"/>
    </row>
    <row r="33173" spans="18:18" x14ac:dyDescent="0.2">
      <c r="R33173" s="234"/>
    </row>
    <row r="33174" spans="18:18" x14ac:dyDescent="0.2">
      <c r="R33174" s="94"/>
    </row>
    <row r="33189" spans="18:18" x14ac:dyDescent="0.2">
      <c r="R33189" s="235"/>
    </row>
    <row r="33190" spans="18:18" x14ac:dyDescent="0.2">
      <c r="R33190" s="234"/>
    </row>
    <row r="33191" spans="18:18" x14ac:dyDescent="0.2">
      <c r="R33191" s="236"/>
    </row>
    <row r="33192" spans="18:18" x14ac:dyDescent="0.2">
      <c r="R33192" s="236"/>
    </row>
    <row r="33193" spans="18:18" x14ac:dyDescent="0.2">
      <c r="R33193" s="234"/>
    </row>
    <row r="33194" spans="18:18" x14ac:dyDescent="0.2">
      <c r="R33194" s="236"/>
    </row>
    <row r="33195" spans="18:18" x14ac:dyDescent="0.2">
      <c r="R33195" s="236"/>
    </row>
    <row r="33196" spans="18:18" x14ac:dyDescent="0.2">
      <c r="R33196" s="237"/>
    </row>
    <row r="33197" spans="18:18" x14ac:dyDescent="0.2">
      <c r="R33197" s="237"/>
    </row>
    <row r="33202" spans="18:18" x14ac:dyDescent="0.2">
      <c r="R33202" s="97"/>
    </row>
    <row r="33203" spans="18:18" x14ac:dyDescent="0.2">
      <c r="R33203" s="234"/>
    </row>
    <row r="33204" spans="18:18" x14ac:dyDescent="0.2">
      <c r="R33204" s="262"/>
    </row>
    <row r="33205" spans="18:18" x14ac:dyDescent="0.2">
      <c r="R33205" s="234"/>
    </row>
    <row r="33206" spans="18:18" x14ac:dyDescent="0.2">
      <c r="R33206" s="234"/>
    </row>
    <row r="33207" spans="18:18" x14ac:dyDescent="0.2">
      <c r="R33207" s="94"/>
    </row>
    <row r="33222" spans="18:18" x14ac:dyDescent="0.2">
      <c r="R33222" s="235"/>
    </row>
    <row r="33223" spans="18:18" x14ac:dyDescent="0.2">
      <c r="R33223" s="234"/>
    </row>
    <row r="33224" spans="18:18" x14ac:dyDescent="0.2">
      <c r="R33224" s="236"/>
    </row>
    <row r="33225" spans="18:18" x14ac:dyDescent="0.2">
      <c r="R33225" s="236"/>
    </row>
    <row r="33226" spans="18:18" x14ac:dyDescent="0.2">
      <c r="R33226" s="234"/>
    </row>
    <row r="33227" spans="18:18" x14ac:dyDescent="0.2">
      <c r="R33227" s="236"/>
    </row>
    <row r="33228" spans="18:18" x14ac:dyDescent="0.2">
      <c r="R33228" s="236"/>
    </row>
    <row r="33229" spans="18:18" x14ac:dyDescent="0.2">
      <c r="R33229" s="237"/>
    </row>
    <row r="33230" spans="18:18" x14ac:dyDescent="0.2">
      <c r="R33230" s="237"/>
    </row>
    <row r="33235" spans="18:18" x14ac:dyDescent="0.2">
      <c r="R33235" s="97"/>
    </row>
    <row r="33236" spans="18:18" x14ac:dyDescent="0.2">
      <c r="R33236" s="234"/>
    </row>
    <row r="33237" spans="18:18" x14ac:dyDescent="0.2">
      <c r="R33237" s="262"/>
    </row>
    <row r="33238" spans="18:18" x14ac:dyDescent="0.2">
      <c r="R33238" s="234"/>
    </row>
    <row r="33239" spans="18:18" x14ac:dyDescent="0.2">
      <c r="R33239" s="234"/>
    </row>
    <row r="33240" spans="18:18" x14ac:dyDescent="0.2">
      <c r="R33240" s="94"/>
    </row>
    <row r="33255" spans="18:18" x14ac:dyDescent="0.2">
      <c r="R33255" s="235"/>
    </row>
    <row r="33256" spans="18:18" x14ac:dyDescent="0.2">
      <c r="R33256" s="234"/>
    </row>
    <row r="33257" spans="18:18" x14ac:dyDescent="0.2">
      <c r="R33257" s="236"/>
    </row>
    <row r="33258" spans="18:18" x14ac:dyDescent="0.2">
      <c r="R33258" s="236"/>
    </row>
    <row r="33259" spans="18:18" x14ac:dyDescent="0.2">
      <c r="R33259" s="234"/>
    </row>
    <row r="33260" spans="18:18" x14ac:dyDescent="0.2">
      <c r="R33260" s="236"/>
    </row>
    <row r="33261" spans="18:18" x14ac:dyDescent="0.2">
      <c r="R33261" s="236"/>
    </row>
    <row r="33262" spans="18:18" x14ac:dyDescent="0.2">
      <c r="R33262" s="237"/>
    </row>
    <row r="33263" spans="18:18" x14ac:dyDescent="0.2">
      <c r="R33263" s="237"/>
    </row>
    <row r="33268" spans="18:18" x14ac:dyDescent="0.2">
      <c r="R33268" s="97"/>
    </row>
    <row r="33269" spans="18:18" x14ac:dyDescent="0.2">
      <c r="R33269" s="234"/>
    </row>
    <row r="33270" spans="18:18" x14ac:dyDescent="0.2">
      <c r="R33270" s="262"/>
    </row>
    <row r="33271" spans="18:18" x14ac:dyDescent="0.2">
      <c r="R33271" s="234"/>
    </row>
    <row r="33272" spans="18:18" x14ac:dyDescent="0.2">
      <c r="R33272" s="234"/>
    </row>
    <row r="33273" spans="18:18" x14ac:dyDescent="0.2">
      <c r="R33273" s="94"/>
    </row>
    <row r="33288" spans="18:18" x14ac:dyDescent="0.2">
      <c r="R33288" s="235"/>
    </row>
    <row r="33289" spans="18:18" x14ac:dyDescent="0.2">
      <c r="R33289" s="234"/>
    </row>
    <row r="33290" spans="18:18" x14ac:dyDescent="0.2">
      <c r="R33290" s="236"/>
    </row>
    <row r="33291" spans="18:18" x14ac:dyDescent="0.2">
      <c r="R33291" s="236"/>
    </row>
    <row r="33292" spans="18:18" x14ac:dyDescent="0.2">
      <c r="R33292" s="234"/>
    </row>
    <row r="33293" spans="18:18" x14ac:dyDescent="0.2">
      <c r="R33293" s="236"/>
    </row>
    <row r="33294" spans="18:18" x14ac:dyDescent="0.2">
      <c r="R33294" s="236"/>
    </row>
    <row r="33295" spans="18:18" x14ac:dyDescent="0.2">
      <c r="R33295" s="237"/>
    </row>
    <row r="33296" spans="18:18" x14ac:dyDescent="0.2">
      <c r="R33296" s="237"/>
    </row>
    <row r="33301" spans="18:18" x14ac:dyDescent="0.2">
      <c r="R33301" s="97"/>
    </row>
    <row r="33302" spans="18:18" x14ac:dyDescent="0.2">
      <c r="R33302" s="234"/>
    </row>
    <row r="33303" spans="18:18" x14ac:dyDescent="0.2">
      <c r="R33303" s="262"/>
    </row>
    <row r="33304" spans="18:18" x14ac:dyDescent="0.2">
      <c r="R33304" s="234"/>
    </row>
    <row r="33305" spans="18:18" x14ac:dyDescent="0.2">
      <c r="R33305" s="234"/>
    </row>
    <row r="33306" spans="18:18" x14ac:dyDescent="0.2">
      <c r="R33306" s="94"/>
    </row>
    <row r="33321" spans="18:18" x14ac:dyDescent="0.2">
      <c r="R33321" s="235"/>
    </row>
    <row r="33322" spans="18:18" x14ac:dyDescent="0.2">
      <c r="R33322" s="234"/>
    </row>
    <row r="33323" spans="18:18" x14ac:dyDescent="0.2">
      <c r="R33323" s="236"/>
    </row>
    <row r="33324" spans="18:18" x14ac:dyDescent="0.2">
      <c r="R33324" s="236"/>
    </row>
    <row r="33325" spans="18:18" x14ac:dyDescent="0.2">
      <c r="R33325" s="234"/>
    </row>
    <row r="33326" spans="18:18" x14ac:dyDescent="0.2">
      <c r="R33326" s="236"/>
    </row>
    <row r="33327" spans="18:18" x14ac:dyDescent="0.2">
      <c r="R33327" s="236"/>
    </row>
    <row r="33328" spans="18:18" x14ac:dyDescent="0.2">
      <c r="R33328" s="237"/>
    </row>
    <row r="33329" spans="18:18" x14ac:dyDescent="0.2">
      <c r="R33329" s="237"/>
    </row>
    <row r="33334" spans="18:18" x14ac:dyDescent="0.2">
      <c r="R33334" s="97"/>
    </row>
    <row r="33335" spans="18:18" x14ac:dyDescent="0.2">
      <c r="R33335" s="234"/>
    </row>
    <row r="33336" spans="18:18" x14ac:dyDescent="0.2">
      <c r="R33336" s="262"/>
    </row>
    <row r="33337" spans="18:18" x14ac:dyDescent="0.2">
      <c r="R33337" s="234"/>
    </row>
    <row r="33338" spans="18:18" x14ac:dyDescent="0.2">
      <c r="R33338" s="234"/>
    </row>
    <row r="33339" spans="18:18" x14ac:dyDescent="0.2">
      <c r="R33339" s="94"/>
    </row>
    <row r="33354" spans="18:18" x14ac:dyDescent="0.2">
      <c r="R33354" s="235"/>
    </row>
    <row r="33355" spans="18:18" x14ac:dyDescent="0.2">
      <c r="R33355" s="234"/>
    </row>
    <row r="33356" spans="18:18" x14ac:dyDescent="0.2">
      <c r="R33356" s="236"/>
    </row>
    <row r="33357" spans="18:18" x14ac:dyDescent="0.2">
      <c r="R33357" s="236"/>
    </row>
    <row r="33358" spans="18:18" x14ac:dyDescent="0.2">
      <c r="R33358" s="234"/>
    </row>
    <row r="33359" spans="18:18" x14ac:dyDescent="0.2">
      <c r="R33359" s="236"/>
    </row>
    <row r="33360" spans="18:18" x14ac:dyDescent="0.2">
      <c r="R33360" s="236"/>
    </row>
    <row r="33361" spans="18:18" x14ac:dyDescent="0.2">
      <c r="R33361" s="237"/>
    </row>
    <row r="33362" spans="18:18" x14ac:dyDescent="0.2">
      <c r="R33362" s="237"/>
    </row>
    <row r="33367" spans="18:18" x14ac:dyDescent="0.2">
      <c r="R33367" s="97"/>
    </row>
    <row r="33368" spans="18:18" x14ac:dyDescent="0.2">
      <c r="R33368" s="234"/>
    </row>
    <row r="33369" spans="18:18" x14ac:dyDescent="0.2">
      <c r="R33369" s="262"/>
    </row>
    <row r="33370" spans="18:18" x14ac:dyDescent="0.2">
      <c r="R33370" s="234"/>
    </row>
    <row r="33371" spans="18:18" x14ac:dyDescent="0.2">
      <c r="R33371" s="234"/>
    </row>
    <row r="33372" spans="18:18" x14ac:dyDescent="0.2">
      <c r="R33372" s="94"/>
    </row>
    <row r="33387" spans="18:18" x14ac:dyDescent="0.2">
      <c r="R33387" s="235"/>
    </row>
    <row r="33388" spans="18:18" x14ac:dyDescent="0.2">
      <c r="R33388" s="234"/>
    </row>
    <row r="33389" spans="18:18" x14ac:dyDescent="0.2">
      <c r="R33389" s="236"/>
    </row>
    <row r="33390" spans="18:18" x14ac:dyDescent="0.2">
      <c r="R33390" s="236"/>
    </row>
    <row r="33391" spans="18:18" x14ac:dyDescent="0.2">
      <c r="R33391" s="234"/>
    </row>
    <row r="33392" spans="18:18" x14ac:dyDescent="0.2">
      <c r="R33392" s="236"/>
    </row>
    <row r="33393" spans="18:18" x14ac:dyDescent="0.2">
      <c r="R33393" s="236"/>
    </row>
    <row r="33394" spans="18:18" x14ac:dyDescent="0.2">
      <c r="R33394" s="237"/>
    </row>
    <row r="33395" spans="18:18" x14ac:dyDescent="0.2">
      <c r="R33395" s="237"/>
    </row>
    <row r="33400" spans="18:18" x14ac:dyDescent="0.2">
      <c r="R33400" s="97"/>
    </row>
    <row r="33401" spans="18:18" x14ac:dyDescent="0.2">
      <c r="R33401" s="234"/>
    </row>
    <row r="33402" spans="18:18" x14ac:dyDescent="0.2">
      <c r="R33402" s="262"/>
    </row>
    <row r="33403" spans="18:18" x14ac:dyDescent="0.2">
      <c r="R33403" s="234"/>
    </row>
    <row r="33404" spans="18:18" x14ac:dyDescent="0.2">
      <c r="R33404" s="234"/>
    </row>
    <row r="33405" spans="18:18" x14ac:dyDescent="0.2">
      <c r="R33405" s="94"/>
    </row>
    <row r="33420" spans="18:18" x14ac:dyDescent="0.2">
      <c r="R33420" s="235"/>
    </row>
    <row r="33421" spans="18:18" x14ac:dyDescent="0.2">
      <c r="R33421" s="234"/>
    </row>
    <row r="33422" spans="18:18" x14ac:dyDescent="0.2">
      <c r="R33422" s="236"/>
    </row>
    <row r="33423" spans="18:18" x14ac:dyDescent="0.2">
      <c r="R33423" s="236"/>
    </row>
    <row r="33424" spans="18:18" x14ac:dyDescent="0.2">
      <c r="R33424" s="234"/>
    </row>
    <row r="33425" spans="18:18" x14ac:dyDescent="0.2">
      <c r="R33425" s="236"/>
    </row>
    <row r="33426" spans="18:18" x14ac:dyDescent="0.2">
      <c r="R33426" s="236"/>
    </row>
    <row r="33427" spans="18:18" x14ac:dyDescent="0.2">
      <c r="R33427" s="237"/>
    </row>
    <row r="33428" spans="18:18" x14ac:dyDescent="0.2">
      <c r="R33428" s="237"/>
    </row>
    <row r="33433" spans="18:18" x14ac:dyDescent="0.2">
      <c r="R33433" s="97"/>
    </row>
    <row r="33434" spans="18:18" x14ac:dyDescent="0.2">
      <c r="R33434" s="234"/>
    </row>
    <row r="33435" spans="18:18" x14ac:dyDescent="0.2">
      <c r="R33435" s="262"/>
    </row>
    <row r="33436" spans="18:18" x14ac:dyDescent="0.2">
      <c r="R33436" s="234"/>
    </row>
    <row r="33437" spans="18:18" x14ac:dyDescent="0.2">
      <c r="R33437" s="234"/>
    </row>
    <row r="33438" spans="18:18" x14ac:dyDescent="0.2">
      <c r="R33438" s="94"/>
    </row>
    <row r="33453" spans="18:18" x14ac:dyDescent="0.2">
      <c r="R33453" s="235"/>
    </row>
    <row r="33454" spans="18:18" x14ac:dyDescent="0.2">
      <c r="R33454" s="234"/>
    </row>
    <row r="33455" spans="18:18" x14ac:dyDescent="0.2">
      <c r="R33455" s="236"/>
    </row>
    <row r="33456" spans="18:18" x14ac:dyDescent="0.2">
      <c r="R33456" s="236"/>
    </row>
    <row r="33457" spans="18:18" x14ac:dyDescent="0.2">
      <c r="R33457" s="234"/>
    </row>
    <row r="33458" spans="18:18" x14ac:dyDescent="0.2">
      <c r="R33458" s="236"/>
    </row>
    <row r="33459" spans="18:18" x14ac:dyDescent="0.2">
      <c r="R33459" s="236"/>
    </row>
    <row r="33460" spans="18:18" x14ac:dyDescent="0.2">
      <c r="R33460" s="237"/>
    </row>
    <row r="33461" spans="18:18" x14ac:dyDescent="0.2">
      <c r="R33461" s="237"/>
    </row>
    <row r="33466" spans="18:18" x14ac:dyDescent="0.2">
      <c r="R33466" s="97"/>
    </row>
    <row r="33467" spans="18:18" x14ac:dyDescent="0.2">
      <c r="R33467" s="234"/>
    </row>
    <row r="33468" spans="18:18" x14ac:dyDescent="0.2">
      <c r="R33468" s="262"/>
    </row>
    <row r="33469" spans="18:18" x14ac:dyDescent="0.2">
      <c r="R33469" s="234"/>
    </row>
    <row r="33470" spans="18:18" x14ac:dyDescent="0.2">
      <c r="R33470" s="234"/>
    </row>
    <row r="33471" spans="18:18" x14ac:dyDescent="0.2">
      <c r="R33471" s="94"/>
    </row>
    <row r="33486" spans="18:18" x14ac:dyDescent="0.2">
      <c r="R33486" s="235"/>
    </row>
    <row r="33487" spans="18:18" x14ac:dyDescent="0.2">
      <c r="R33487" s="234"/>
    </row>
    <row r="33488" spans="18:18" x14ac:dyDescent="0.2">
      <c r="R33488" s="236"/>
    </row>
    <row r="33489" spans="18:18" x14ac:dyDescent="0.2">
      <c r="R33489" s="236"/>
    </row>
    <row r="33490" spans="18:18" x14ac:dyDescent="0.2">
      <c r="R33490" s="234"/>
    </row>
    <row r="33491" spans="18:18" x14ac:dyDescent="0.2">
      <c r="R33491" s="236"/>
    </row>
    <row r="33492" spans="18:18" x14ac:dyDescent="0.2">
      <c r="R33492" s="236"/>
    </row>
    <row r="33493" spans="18:18" x14ac:dyDescent="0.2">
      <c r="R33493" s="237"/>
    </row>
    <row r="33494" spans="18:18" x14ac:dyDescent="0.2">
      <c r="R33494" s="237"/>
    </row>
    <row r="33499" spans="18:18" x14ac:dyDescent="0.2">
      <c r="R33499" s="97"/>
    </row>
    <row r="33500" spans="18:18" x14ac:dyDescent="0.2">
      <c r="R33500" s="234"/>
    </row>
    <row r="33501" spans="18:18" x14ac:dyDescent="0.2">
      <c r="R33501" s="262"/>
    </row>
    <row r="33502" spans="18:18" x14ac:dyDescent="0.2">
      <c r="R33502" s="234"/>
    </row>
    <row r="33503" spans="18:18" x14ac:dyDescent="0.2">
      <c r="R33503" s="234"/>
    </row>
    <row r="33504" spans="18:18" x14ac:dyDescent="0.2">
      <c r="R33504" s="94"/>
    </row>
    <row r="33519" spans="18:18" x14ac:dyDescent="0.2">
      <c r="R33519" s="235"/>
    </row>
    <row r="33520" spans="18:18" x14ac:dyDescent="0.2">
      <c r="R33520" s="234"/>
    </row>
    <row r="33521" spans="18:18" x14ac:dyDescent="0.2">
      <c r="R33521" s="236"/>
    </row>
    <row r="33522" spans="18:18" x14ac:dyDescent="0.2">
      <c r="R33522" s="236"/>
    </row>
    <row r="33523" spans="18:18" x14ac:dyDescent="0.2">
      <c r="R33523" s="234"/>
    </row>
    <row r="33524" spans="18:18" x14ac:dyDescent="0.2">
      <c r="R33524" s="236"/>
    </row>
    <row r="33525" spans="18:18" x14ac:dyDescent="0.2">
      <c r="R33525" s="236"/>
    </row>
    <row r="33526" spans="18:18" x14ac:dyDescent="0.2">
      <c r="R33526" s="237"/>
    </row>
    <row r="33527" spans="18:18" x14ac:dyDescent="0.2">
      <c r="R33527" s="237"/>
    </row>
    <row r="33532" spans="18:18" x14ac:dyDescent="0.2">
      <c r="R33532" s="97"/>
    </row>
    <row r="33533" spans="18:18" x14ac:dyDescent="0.2">
      <c r="R33533" s="234"/>
    </row>
    <row r="33534" spans="18:18" x14ac:dyDescent="0.2">
      <c r="R33534" s="262"/>
    </row>
    <row r="33535" spans="18:18" x14ac:dyDescent="0.2">
      <c r="R33535" s="234"/>
    </row>
    <row r="33536" spans="18:18" x14ac:dyDescent="0.2">
      <c r="R33536" s="234"/>
    </row>
    <row r="33537" spans="18:18" x14ac:dyDescent="0.2">
      <c r="R33537" s="94"/>
    </row>
    <row r="33552" spans="18:18" x14ac:dyDescent="0.2">
      <c r="R33552" s="235"/>
    </row>
    <row r="33553" spans="18:18" x14ac:dyDescent="0.2">
      <c r="R33553" s="234"/>
    </row>
    <row r="33554" spans="18:18" x14ac:dyDescent="0.2">
      <c r="R33554" s="236"/>
    </row>
    <row r="33555" spans="18:18" x14ac:dyDescent="0.2">
      <c r="R33555" s="236"/>
    </row>
    <row r="33556" spans="18:18" x14ac:dyDescent="0.2">
      <c r="R33556" s="234"/>
    </row>
    <row r="33557" spans="18:18" x14ac:dyDescent="0.2">
      <c r="R33557" s="236"/>
    </row>
    <row r="33558" spans="18:18" x14ac:dyDescent="0.2">
      <c r="R33558" s="236"/>
    </row>
    <row r="33559" spans="18:18" x14ac:dyDescent="0.2">
      <c r="R33559" s="237"/>
    </row>
    <row r="33560" spans="18:18" x14ac:dyDescent="0.2">
      <c r="R33560" s="237"/>
    </row>
    <row r="33565" spans="18:18" x14ac:dyDescent="0.2">
      <c r="R33565" s="97"/>
    </row>
    <row r="33566" spans="18:18" x14ac:dyDescent="0.2">
      <c r="R33566" s="234"/>
    </row>
    <row r="33567" spans="18:18" x14ac:dyDescent="0.2">
      <c r="R33567" s="262"/>
    </row>
    <row r="33568" spans="18:18" x14ac:dyDescent="0.2">
      <c r="R33568" s="234"/>
    </row>
    <row r="33569" spans="18:18" x14ac:dyDescent="0.2">
      <c r="R33569" s="234"/>
    </row>
    <row r="33570" spans="18:18" x14ac:dyDescent="0.2">
      <c r="R33570" s="94"/>
    </row>
    <row r="33585" spans="18:18" x14ac:dyDescent="0.2">
      <c r="R33585" s="235"/>
    </row>
    <row r="33586" spans="18:18" x14ac:dyDescent="0.2">
      <c r="R33586" s="234"/>
    </row>
    <row r="33587" spans="18:18" x14ac:dyDescent="0.2">
      <c r="R33587" s="236"/>
    </row>
    <row r="33588" spans="18:18" x14ac:dyDescent="0.2">
      <c r="R33588" s="236"/>
    </row>
    <row r="33589" spans="18:18" x14ac:dyDescent="0.2">
      <c r="R33589" s="234"/>
    </row>
    <row r="33590" spans="18:18" x14ac:dyDescent="0.2">
      <c r="R33590" s="236"/>
    </row>
    <row r="33591" spans="18:18" x14ac:dyDescent="0.2">
      <c r="R33591" s="236"/>
    </row>
    <row r="33592" spans="18:18" x14ac:dyDescent="0.2">
      <c r="R33592" s="237"/>
    </row>
    <row r="33593" spans="18:18" x14ac:dyDescent="0.2">
      <c r="R33593" s="237"/>
    </row>
    <row r="33598" spans="18:18" x14ac:dyDescent="0.2">
      <c r="R33598" s="97"/>
    </row>
    <row r="33599" spans="18:18" x14ac:dyDescent="0.2">
      <c r="R33599" s="234"/>
    </row>
    <row r="33600" spans="18:18" x14ac:dyDescent="0.2">
      <c r="R33600" s="262"/>
    </row>
    <row r="33601" spans="18:18" x14ac:dyDescent="0.2">
      <c r="R33601" s="234"/>
    </row>
    <row r="33602" spans="18:18" x14ac:dyDescent="0.2">
      <c r="R33602" s="234"/>
    </row>
    <row r="33603" spans="18:18" x14ac:dyDescent="0.2">
      <c r="R33603" s="94"/>
    </row>
    <row r="33618" spans="18:18" x14ac:dyDescent="0.2">
      <c r="R33618" s="235"/>
    </row>
    <row r="33619" spans="18:18" x14ac:dyDescent="0.2">
      <c r="R33619" s="234"/>
    </row>
    <row r="33620" spans="18:18" x14ac:dyDescent="0.2">
      <c r="R33620" s="236"/>
    </row>
    <row r="33621" spans="18:18" x14ac:dyDescent="0.2">
      <c r="R33621" s="236"/>
    </row>
    <row r="33622" spans="18:18" x14ac:dyDescent="0.2">
      <c r="R33622" s="234"/>
    </row>
    <row r="33623" spans="18:18" x14ac:dyDescent="0.2">
      <c r="R33623" s="236"/>
    </row>
    <row r="33624" spans="18:18" x14ac:dyDescent="0.2">
      <c r="R33624" s="236"/>
    </row>
    <row r="33625" spans="18:18" x14ac:dyDescent="0.2">
      <c r="R33625" s="237"/>
    </row>
    <row r="33626" spans="18:18" x14ac:dyDescent="0.2">
      <c r="R33626" s="237"/>
    </row>
    <row r="33631" spans="18:18" x14ac:dyDescent="0.2">
      <c r="R33631" s="97"/>
    </row>
    <row r="33632" spans="18:18" x14ac:dyDescent="0.2">
      <c r="R33632" s="234"/>
    </row>
    <row r="33633" spans="18:18" x14ac:dyDescent="0.2">
      <c r="R33633" s="262"/>
    </row>
    <row r="33634" spans="18:18" x14ac:dyDescent="0.2">
      <c r="R33634" s="234"/>
    </row>
    <row r="33635" spans="18:18" x14ac:dyDescent="0.2">
      <c r="R33635" s="234"/>
    </row>
    <row r="33636" spans="18:18" x14ac:dyDescent="0.2">
      <c r="R33636" s="94"/>
    </row>
    <row r="33651" spans="18:18" x14ac:dyDescent="0.2">
      <c r="R33651" s="235"/>
    </row>
    <row r="33652" spans="18:18" x14ac:dyDescent="0.2">
      <c r="R33652" s="234"/>
    </row>
    <row r="33653" spans="18:18" x14ac:dyDescent="0.2">
      <c r="R33653" s="236"/>
    </row>
    <row r="33654" spans="18:18" x14ac:dyDescent="0.2">
      <c r="R33654" s="236"/>
    </row>
    <row r="33655" spans="18:18" x14ac:dyDescent="0.2">
      <c r="R33655" s="234"/>
    </row>
    <row r="33656" spans="18:18" x14ac:dyDescent="0.2">
      <c r="R33656" s="236"/>
    </row>
    <row r="33657" spans="18:18" x14ac:dyDescent="0.2">
      <c r="R33657" s="236"/>
    </row>
    <row r="33658" spans="18:18" x14ac:dyDescent="0.2">
      <c r="R33658" s="237"/>
    </row>
    <row r="33659" spans="18:18" x14ac:dyDescent="0.2">
      <c r="R33659" s="237"/>
    </row>
    <row r="33664" spans="18:18" x14ac:dyDescent="0.2">
      <c r="R33664" s="97"/>
    </row>
    <row r="33665" spans="18:18" x14ac:dyDescent="0.2">
      <c r="R33665" s="234"/>
    </row>
    <row r="33666" spans="18:18" x14ac:dyDescent="0.2">
      <c r="R33666" s="262"/>
    </row>
    <row r="33667" spans="18:18" x14ac:dyDescent="0.2">
      <c r="R33667" s="234"/>
    </row>
    <row r="33668" spans="18:18" x14ac:dyDescent="0.2">
      <c r="R33668" s="234"/>
    </row>
    <row r="33669" spans="18:18" x14ac:dyDescent="0.2">
      <c r="R33669" s="94"/>
    </row>
    <row r="33684" spans="18:18" x14ac:dyDescent="0.2">
      <c r="R33684" s="235"/>
    </row>
    <row r="33685" spans="18:18" x14ac:dyDescent="0.2">
      <c r="R33685" s="234"/>
    </row>
    <row r="33686" spans="18:18" x14ac:dyDescent="0.2">
      <c r="R33686" s="236"/>
    </row>
    <row r="33687" spans="18:18" x14ac:dyDescent="0.2">
      <c r="R33687" s="236"/>
    </row>
    <row r="33688" spans="18:18" x14ac:dyDescent="0.2">
      <c r="R33688" s="234"/>
    </row>
    <row r="33689" spans="18:18" x14ac:dyDescent="0.2">
      <c r="R33689" s="236"/>
    </row>
    <row r="33690" spans="18:18" x14ac:dyDescent="0.2">
      <c r="R33690" s="236"/>
    </row>
    <row r="33691" spans="18:18" x14ac:dyDescent="0.2">
      <c r="R33691" s="237"/>
    </row>
    <row r="33692" spans="18:18" x14ac:dyDescent="0.2">
      <c r="R33692" s="237"/>
    </row>
    <row r="33697" spans="18:18" x14ac:dyDescent="0.2">
      <c r="R33697" s="97"/>
    </row>
    <row r="33698" spans="18:18" x14ac:dyDescent="0.2">
      <c r="R33698" s="234"/>
    </row>
    <row r="33699" spans="18:18" x14ac:dyDescent="0.2">
      <c r="R33699" s="262"/>
    </row>
    <row r="33700" spans="18:18" x14ac:dyDescent="0.2">
      <c r="R33700" s="234"/>
    </row>
    <row r="33701" spans="18:18" x14ac:dyDescent="0.2">
      <c r="R33701" s="234"/>
    </row>
    <row r="33702" spans="18:18" x14ac:dyDescent="0.2">
      <c r="R33702" s="94"/>
    </row>
    <row r="33717" spans="18:18" x14ac:dyDescent="0.2">
      <c r="R33717" s="235"/>
    </row>
    <row r="33718" spans="18:18" x14ac:dyDescent="0.2">
      <c r="R33718" s="234"/>
    </row>
    <row r="33719" spans="18:18" x14ac:dyDescent="0.2">
      <c r="R33719" s="236"/>
    </row>
    <row r="33720" spans="18:18" x14ac:dyDescent="0.2">
      <c r="R33720" s="236"/>
    </row>
    <row r="33721" spans="18:18" x14ac:dyDescent="0.2">
      <c r="R33721" s="234"/>
    </row>
    <row r="33722" spans="18:18" x14ac:dyDescent="0.2">
      <c r="R33722" s="236"/>
    </row>
    <row r="33723" spans="18:18" x14ac:dyDescent="0.2">
      <c r="R33723" s="236"/>
    </row>
    <row r="33724" spans="18:18" x14ac:dyDescent="0.2">
      <c r="R33724" s="237"/>
    </row>
    <row r="33725" spans="18:18" x14ac:dyDescent="0.2">
      <c r="R33725" s="237"/>
    </row>
    <row r="33730" spans="18:18" x14ac:dyDescent="0.2">
      <c r="R33730" s="97"/>
    </row>
    <row r="33731" spans="18:18" x14ac:dyDescent="0.2">
      <c r="R33731" s="234"/>
    </row>
    <row r="33732" spans="18:18" x14ac:dyDescent="0.2">
      <c r="R33732" s="262"/>
    </row>
    <row r="33733" spans="18:18" x14ac:dyDescent="0.2">
      <c r="R33733" s="234"/>
    </row>
    <row r="33734" spans="18:18" x14ac:dyDescent="0.2">
      <c r="R33734" s="234"/>
    </row>
    <row r="33735" spans="18:18" x14ac:dyDescent="0.2">
      <c r="R33735" s="94"/>
    </row>
    <row r="33750" spans="18:18" x14ac:dyDescent="0.2">
      <c r="R33750" s="235"/>
    </row>
    <row r="33751" spans="18:18" x14ac:dyDescent="0.2">
      <c r="R33751" s="234"/>
    </row>
    <row r="33752" spans="18:18" x14ac:dyDescent="0.2">
      <c r="R33752" s="236"/>
    </row>
    <row r="33753" spans="18:18" x14ac:dyDescent="0.2">
      <c r="R33753" s="236"/>
    </row>
    <row r="33754" spans="18:18" x14ac:dyDescent="0.2">
      <c r="R33754" s="234"/>
    </row>
    <row r="33755" spans="18:18" x14ac:dyDescent="0.2">
      <c r="R33755" s="236"/>
    </row>
    <row r="33756" spans="18:18" x14ac:dyDescent="0.2">
      <c r="R33756" s="236"/>
    </row>
    <row r="33757" spans="18:18" x14ac:dyDescent="0.2">
      <c r="R33757" s="237"/>
    </row>
    <row r="33758" spans="18:18" x14ac:dyDescent="0.2">
      <c r="R33758" s="237"/>
    </row>
    <row r="33763" spans="18:18" x14ac:dyDescent="0.2">
      <c r="R33763" s="97"/>
    </row>
    <row r="33764" spans="18:18" x14ac:dyDescent="0.2">
      <c r="R33764" s="234"/>
    </row>
    <row r="33765" spans="18:18" x14ac:dyDescent="0.2">
      <c r="R33765" s="262"/>
    </row>
    <row r="33766" spans="18:18" x14ac:dyDescent="0.2">
      <c r="R33766" s="234"/>
    </row>
    <row r="33767" spans="18:18" x14ac:dyDescent="0.2">
      <c r="R33767" s="234"/>
    </row>
    <row r="33768" spans="18:18" x14ac:dyDescent="0.2">
      <c r="R33768" s="94"/>
    </row>
    <row r="33783" spans="18:18" x14ac:dyDescent="0.2">
      <c r="R33783" s="235"/>
    </row>
    <row r="33784" spans="18:18" x14ac:dyDescent="0.2">
      <c r="R33784" s="234"/>
    </row>
    <row r="33785" spans="18:18" x14ac:dyDescent="0.2">
      <c r="R33785" s="236"/>
    </row>
    <row r="33786" spans="18:18" x14ac:dyDescent="0.2">
      <c r="R33786" s="236"/>
    </row>
    <row r="33787" spans="18:18" x14ac:dyDescent="0.2">
      <c r="R33787" s="234"/>
    </row>
    <row r="33788" spans="18:18" x14ac:dyDescent="0.2">
      <c r="R33788" s="236"/>
    </row>
    <row r="33789" spans="18:18" x14ac:dyDescent="0.2">
      <c r="R33789" s="236"/>
    </row>
    <row r="33790" spans="18:18" x14ac:dyDescent="0.2">
      <c r="R33790" s="237"/>
    </row>
    <row r="33791" spans="18:18" x14ac:dyDescent="0.2">
      <c r="R33791" s="237"/>
    </row>
    <row r="33796" spans="18:18" x14ac:dyDescent="0.2">
      <c r="R33796" s="97"/>
    </row>
    <row r="33797" spans="18:18" x14ac:dyDescent="0.2">
      <c r="R33797" s="234"/>
    </row>
    <row r="33798" spans="18:18" x14ac:dyDescent="0.2">
      <c r="R33798" s="262"/>
    </row>
    <row r="33799" spans="18:18" x14ac:dyDescent="0.2">
      <c r="R33799" s="234"/>
    </row>
    <row r="33800" spans="18:18" x14ac:dyDescent="0.2">
      <c r="R33800" s="234"/>
    </row>
    <row r="33801" spans="18:18" x14ac:dyDescent="0.2">
      <c r="R33801" s="94"/>
    </row>
    <row r="33816" spans="18:18" x14ac:dyDescent="0.2">
      <c r="R33816" s="235"/>
    </row>
    <row r="33817" spans="18:18" x14ac:dyDescent="0.2">
      <c r="R33817" s="234"/>
    </row>
    <row r="33818" spans="18:18" x14ac:dyDescent="0.2">
      <c r="R33818" s="236"/>
    </row>
    <row r="33819" spans="18:18" x14ac:dyDescent="0.2">
      <c r="R33819" s="236"/>
    </row>
    <row r="33820" spans="18:18" x14ac:dyDescent="0.2">
      <c r="R33820" s="234"/>
    </row>
    <row r="33821" spans="18:18" x14ac:dyDescent="0.2">
      <c r="R33821" s="236"/>
    </row>
    <row r="33822" spans="18:18" x14ac:dyDescent="0.2">
      <c r="R33822" s="236"/>
    </row>
    <row r="33823" spans="18:18" x14ac:dyDescent="0.2">
      <c r="R33823" s="237"/>
    </row>
    <row r="33824" spans="18:18" x14ac:dyDescent="0.2">
      <c r="R33824" s="237"/>
    </row>
    <row r="33829" spans="18:18" x14ac:dyDescent="0.2">
      <c r="R33829" s="97"/>
    </row>
    <row r="33830" spans="18:18" x14ac:dyDescent="0.2">
      <c r="R33830" s="234"/>
    </row>
    <row r="33831" spans="18:18" x14ac:dyDescent="0.2">
      <c r="R33831" s="262"/>
    </row>
    <row r="33832" spans="18:18" x14ac:dyDescent="0.2">
      <c r="R33832" s="234"/>
    </row>
    <row r="33833" spans="18:18" x14ac:dyDescent="0.2">
      <c r="R33833" s="234"/>
    </row>
    <row r="33834" spans="18:18" x14ac:dyDescent="0.2">
      <c r="R33834" s="94"/>
    </row>
    <row r="33849" spans="18:18" x14ac:dyDescent="0.2">
      <c r="R33849" s="235"/>
    </row>
    <row r="33850" spans="18:18" x14ac:dyDescent="0.2">
      <c r="R33850" s="234"/>
    </row>
    <row r="33851" spans="18:18" x14ac:dyDescent="0.2">
      <c r="R33851" s="236"/>
    </row>
    <row r="33852" spans="18:18" x14ac:dyDescent="0.2">
      <c r="R33852" s="236"/>
    </row>
    <row r="33853" spans="18:18" x14ac:dyDescent="0.2">
      <c r="R33853" s="234"/>
    </row>
    <row r="33854" spans="18:18" x14ac:dyDescent="0.2">
      <c r="R33854" s="236"/>
    </row>
    <row r="33855" spans="18:18" x14ac:dyDescent="0.2">
      <c r="R33855" s="236"/>
    </row>
    <row r="33856" spans="18:18" x14ac:dyDescent="0.2">
      <c r="R33856" s="237"/>
    </row>
    <row r="33857" spans="18:18" x14ac:dyDescent="0.2">
      <c r="R33857" s="237"/>
    </row>
    <row r="33862" spans="18:18" x14ac:dyDescent="0.2">
      <c r="R33862" s="97"/>
    </row>
    <row r="33863" spans="18:18" x14ac:dyDescent="0.2">
      <c r="R33863" s="234"/>
    </row>
    <row r="33864" spans="18:18" x14ac:dyDescent="0.2">
      <c r="R33864" s="262"/>
    </row>
    <row r="33865" spans="18:18" x14ac:dyDescent="0.2">
      <c r="R33865" s="234"/>
    </row>
    <row r="33866" spans="18:18" x14ac:dyDescent="0.2">
      <c r="R33866" s="234"/>
    </row>
    <row r="33867" spans="18:18" x14ac:dyDescent="0.2">
      <c r="R33867" s="94"/>
    </row>
    <row r="33882" spans="18:18" x14ac:dyDescent="0.2">
      <c r="R33882" s="235"/>
    </row>
    <row r="33883" spans="18:18" x14ac:dyDescent="0.2">
      <c r="R33883" s="234"/>
    </row>
    <row r="33884" spans="18:18" x14ac:dyDescent="0.2">
      <c r="R33884" s="236"/>
    </row>
    <row r="33885" spans="18:18" x14ac:dyDescent="0.2">
      <c r="R33885" s="236"/>
    </row>
    <row r="33886" spans="18:18" x14ac:dyDescent="0.2">
      <c r="R33886" s="234"/>
    </row>
    <row r="33887" spans="18:18" x14ac:dyDescent="0.2">
      <c r="R33887" s="236"/>
    </row>
    <row r="33888" spans="18:18" x14ac:dyDescent="0.2">
      <c r="R33888" s="236"/>
    </row>
    <row r="33889" spans="18:18" x14ac:dyDescent="0.2">
      <c r="R33889" s="237"/>
    </row>
    <row r="33890" spans="18:18" x14ac:dyDescent="0.2">
      <c r="R33890" s="237"/>
    </row>
    <row r="33895" spans="18:18" x14ac:dyDescent="0.2">
      <c r="R33895" s="97"/>
    </row>
    <row r="33896" spans="18:18" x14ac:dyDescent="0.2">
      <c r="R33896" s="234"/>
    </row>
    <row r="33897" spans="18:18" x14ac:dyDescent="0.2">
      <c r="R33897" s="262"/>
    </row>
    <row r="33898" spans="18:18" x14ac:dyDescent="0.2">
      <c r="R33898" s="234"/>
    </row>
    <row r="33899" spans="18:18" x14ac:dyDescent="0.2">
      <c r="R33899" s="234"/>
    </row>
    <row r="33900" spans="18:18" x14ac:dyDescent="0.2">
      <c r="R33900" s="94"/>
    </row>
    <row r="33915" spans="18:18" x14ac:dyDescent="0.2">
      <c r="R33915" s="235"/>
    </row>
    <row r="33916" spans="18:18" x14ac:dyDescent="0.2">
      <c r="R33916" s="234"/>
    </row>
    <row r="33917" spans="18:18" x14ac:dyDescent="0.2">
      <c r="R33917" s="236"/>
    </row>
    <row r="33918" spans="18:18" x14ac:dyDescent="0.2">
      <c r="R33918" s="236"/>
    </row>
    <row r="33919" spans="18:18" x14ac:dyDescent="0.2">
      <c r="R33919" s="234"/>
    </row>
    <row r="33920" spans="18:18" x14ac:dyDescent="0.2">
      <c r="R33920" s="236"/>
    </row>
    <row r="33921" spans="18:18" x14ac:dyDescent="0.2">
      <c r="R33921" s="236"/>
    </row>
    <row r="33922" spans="18:18" x14ac:dyDescent="0.2">
      <c r="R33922" s="237"/>
    </row>
    <row r="33923" spans="18:18" x14ac:dyDescent="0.2">
      <c r="R33923" s="237"/>
    </row>
    <row r="33928" spans="18:18" x14ac:dyDescent="0.2">
      <c r="R33928" s="97"/>
    </row>
    <row r="33929" spans="18:18" x14ac:dyDescent="0.2">
      <c r="R33929" s="234"/>
    </row>
    <row r="33930" spans="18:18" x14ac:dyDescent="0.2">
      <c r="R33930" s="262"/>
    </row>
    <row r="33931" spans="18:18" x14ac:dyDescent="0.2">
      <c r="R33931" s="234"/>
    </row>
    <row r="33932" spans="18:18" x14ac:dyDescent="0.2">
      <c r="R33932" s="234"/>
    </row>
    <row r="33933" spans="18:18" x14ac:dyDescent="0.2">
      <c r="R33933" s="94"/>
    </row>
    <row r="33948" spans="18:18" x14ac:dyDescent="0.2">
      <c r="R33948" s="235"/>
    </row>
    <row r="33949" spans="18:18" x14ac:dyDescent="0.2">
      <c r="R33949" s="234"/>
    </row>
    <row r="33950" spans="18:18" x14ac:dyDescent="0.2">
      <c r="R33950" s="236"/>
    </row>
    <row r="33951" spans="18:18" x14ac:dyDescent="0.2">
      <c r="R33951" s="236"/>
    </row>
    <row r="33952" spans="18:18" x14ac:dyDescent="0.2">
      <c r="R33952" s="234"/>
    </row>
    <row r="33953" spans="18:18" x14ac:dyDescent="0.2">
      <c r="R33953" s="236"/>
    </row>
    <row r="33954" spans="18:18" x14ac:dyDescent="0.2">
      <c r="R33954" s="236"/>
    </row>
    <row r="33955" spans="18:18" x14ac:dyDescent="0.2">
      <c r="R33955" s="237"/>
    </row>
    <row r="33956" spans="18:18" x14ac:dyDescent="0.2">
      <c r="R33956" s="237"/>
    </row>
    <row r="33961" spans="18:18" x14ac:dyDescent="0.2">
      <c r="R33961" s="97"/>
    </row>
    <row r="33962" spans="18:18" x14ac:dyDescent="0.2">
      <c r="R33962" s="234"/>
    </row>
    <row r="33963" spans="18:18" x14ac:dyDescent="0.2">
      <c r="R33963" s="262"/>
    </row>
    <row r="33964" spans="18:18" x14ac:dyDescent="0.2">
      <c r="R33964" s="234"/>
    </row>
    <row r="33965" spans="18:18" x14ac:dyDescent="0.2">
      <c r="R33965" s="234"/>
    </row>
    <row r="33966" spans="18:18" x14ac:dyDescent="0.2">
      <c r="R33966" s="94"/>
    </row>
    <row r="33981" spans="18:18" x14ac:dyDescent="0.2">
      <c r="R33981" s="235"/>
    </row>
    <row r="33982" spans="18:18" x14ac:dyDescent="0.2">
      <c r="R33982" s="234"/>
    </row>
    <row r="33983" spans="18:18" x14ac:dyDescent="0.2">
      <c r="R33983" s="236"/>
    </row>
    <row r="33984" spans="18:18" x14ac:dyDescent="0.2">
      <c r="R33984" s="236"/>
    </row>
    <row r="33985" spans="18:18" x14ac:dyDescent="0.2">
      <c r="R33985" s="234"/>
    </row>
    <row r="33986" spans="18:18" x14ac:dyDescent="0.2">
      <c r="R33986" s="236"/>
    </row>
    <row r="33987" spans="18:18" x14ac:dyDescent="0.2">
      <c r="R33987" s="236"/>
    </row>
    <row r="33988" spans="18:18" x14ac:dyDescent="0.2">
      <c r="R33988" s="237"/>
    </row>
    <row r="33989" spans="18:18" x14ac:dyDescent="0.2">
      <c r="R33989" s="237"/>
    </row>
    <row r="33994" spans="18:18" x14ac:dyDescent="0.2">
      <c r="R33994" s="97"/>
    </row>
    <row r="33995" spans="18:18" x14ac:dyDescent="0.2">
      <c r="R33995" s="234"/>
    </row>
    <row r="33996" spans="18:18" x14ac:dyDescent="0.2">
      <c r="R33996" s="262"/>
    </row>
    <row r="33997" spans="18:18" x14ac:dyDescent="0.2">
      <c r="R33997" s="234"/>
    </row>
    <row r="33998" spans="18:18" x14ac:dyDescent="0.2">
      <c r="R33998" s="234"/>
    </row>
    <row r="33999" spans="18:18" x14ac:dyDescent="0.2">
      <c r="R33999" s="94"/>
    </row>
    <row r="34014" spans="18:18" x14ac:dyDescent="0.2">
      <c r="R34014" s="235"/>
    </row>
    <row r="34015" spans="18:18" x14ac:dyDescent="0.2">
      <c r="R34015" s="234"/>
    </row>
    <row r="34016" spans="18:18" x14ac:dyDescent="0.2">
      <c r="R34016" s="236"/>
    </row>
    <row r="34017" spans="18:18" x14ac:dyDescent="0.2">
      <c r="R34017" s="236"/>
    </row>
    <row r="34018" spans="18:18" x14ac:dyDescent="0.2">
      <c r="R34018" s="234"/>
    </row>
    <row r="34019" spans="18:18" x14ac:dyDescent="0.2">
      <c r="R34019" s="236"/>
    </row>
    <row r="34020" spans="18:18" x14ac:dyDescent="0.2">
      <c r="R34020" s="236"/>
    </row>
    <row r="34021" spans="18:18" x14ac:dyDescent="0.2">
      <c r="R34021" s="237"/>
    </row>
    <row r="34022" spans="18:18" x14ac:dyDescent="0.2">
      <c r="R34022" s="237"/>
    </row>
    <row r="34027" spans="18:18" x14ac:dyDescent="0.2">
      <c r="R34027" s="97"/>
    </row>
    <row r="34028" spans="18:18" x14ac:dyDescent="0.2">
      <c r="R34028" s="234"/>
    </row>
    <row r="34029" spans="18:18" x14ac:dyDescent="0.2">
      <c r="R34029" s="262"/>
    </row>
    <row r="34030" spans="18:18" x14ac:dyDescent="0.2">
      <c r="R34030" s="234"/>
    </row>
    <row r="34031" spans="18:18" x14ac:dyDescent="0.2">
      <c r="R34031" s="234"/>
    </row>
    <row r="34032" spans="18:18" x14ac:dyDescent="0.2">
      <c r="R34032" s="94"/>
    </row>
    <row r="34047" spans="18:18" x14ac:dyDescent="0.2">
      <c r="R34047" s="235"/>
    </row>
    <row r="34048" spans="18:18" x14ac:dyDescent="0.2">
      <c r="R34048" s="234"/>
    </row>
    <row r="34049" spans="18:18" x14ac:dyDescent="0.2">
      <c r="R34049" s="236"/>
    </row>
    <row r="34050" spans="18:18" x14ac:dyDescent="0.2">
      <c r="R34050" s="236"/>
    </row>
    <row r="34051" spans="18:18" x14ac:dyDescent="0.2">
      <c r="R34051" s="234"/>
    </row>
    <row r="34052" spans="18:18" x14ac:dyDescent="0.2">
      <c r="R34052" s="236"/>
    </row>
    <row r="34053" spans="18:18" x14ac:dyDescent="0.2">
      <c r="R34053" s="236"/>
    </row>
    <row r="34054" spans="18:18" x14ac:dyDescent="0.2">
      <c r="R34054" s="237"/>
    </row>
    <row r="34055" spans="18:18" x14ac:dyDescent="0.2">
      <c r="R34055" s="237"/>
    </row>
    <row r="34060" spans="18:18" x14ac:dyDescent="0.2">
      <c r="R34060" s="97"/>
    </row>
    <row r="34061" spans="18:18" x14ac:dyDescent="0.2">
      <c r="R34061" s="234"/>
    </row>
    <row r="34062" spans="18:18" x14ac:dyDescent="0.2">
      <c r="R34062" s="262"/>
    </row>
    <row r="34063" spans="18:18" x14ac:dyDescent="0.2">
      <c r="R34063" s="234"/>
    </row>
    <row r="34064" spans="18:18" x14ac:dyDescent="0.2">
      <c r="R34064" s="234"/>
    </row>
    <row r="34065" spans="18:18" x14ac:dyDescent="0.2">
      <c r="R34065" s="94"/>
    </row>
    <row r="34080" spans="18:18" x14ac:dyDescent="0.2">
      <c r="R34080" s="235"/>
    </row>
    <row r="34081" spans="18:18" x14ac:dyDescent="0.2">
      <c r="R34081" s="234"/>
    </row>
    <row r="34082" spans="18:18" x14ac:dyDescent="0.2">
      <c r="R34082" s="236"/>
    </row>
    <row r="34083" spans="18:18" x14ac:dyDescent="0.2">
      <c r="R34083" s="236"/>
    </row>
    <row r="34084" spans="18:18" x14ac:dyDescent="0.2">
      <c r="R34084" s="234"/>
    </row>
    <row r="34085" spans="18:18" x14ac:dyDescent="0.2">
      <c r="R34085" s="236"/>
    </row>
    <row r="34086" spans="18:18" x14ac:dyDescent="0.2">
      <c r="R34086" s="236"/>
    </row>
    <row r="34087" spans="18:18" x14ac:dyDescent="0.2">
      <c r="R34087" s="237"/>
    </row>
    <row r="34088" spans="18:18" x14ac:dyDescent="0.2">
      <c r="R34088" s="237"/>
    </row>
    <row r="34093" spans="18:18" x14ac:dyDescent="0.2">
      <c r="R34093" s="97"/>
    </row>
    <row r="34094" spans="18:18" x14ac:dyDescent="0.2">
      <c r="R34094" s="234"/>
    </row>
    <row r="34095" spans="18:18" x14ac:dyDescent="0.2">
      <c r="R34095" s="262"/>
    </row>
    <row r="34096" spans="18:18" x14ac:dyDescent="0.2">
      <c r="R34096" s="234"/>
    </row>
    <row r="34097" spans="18:18" x14ac:dyDescent="0.2">
      <c r="R34097" s="234"/>
    </row>
    <row r="34098" spans="18:18" x14ac:dyDescent="0.2">
      <c r="R34098" s="94"/>
    </row>
    <row r="34113" spans="18:18" x14ac:dyDescent="0.2">
      <c r="R34113" s="235"/>
    </row>
    <row r="34114" spans="18:18" x14ac:dyDescent="0.2">
      <c r="R34114" s="234"/>
    </row>
    <row r="34115" spans="18:18" x14ac:dyDescent="0.2">
      <c r="R34115" s="236"/>
    </row>
    <row r="34116" spans="18:18" x14ac:dyDescent="0.2">
      <c r="R34116" s="236"/>
    </row>
    <row r="34117" spans="18:18" x14ac:dyDescent="0.2">
      <c r="R34117" s="234"/>
    </row>
    <row r="34118" spans="18:18" x14ac:dyDescent="0.2">
      <c r="R34118" s="236"/>
    </row>
    <row r="34119" spans="18:18" x14ac:dyDescent="0.2">
      <c r="R34119" s="236"/>
    </row>
    <row r="34120" spans="18:18" x14ac:dyDescent="0.2">
      <c r="R34120" s="237"/>
    </row>
    <row r="34121" spans="18:18" x14ac:dyDescent="0.2">
      <c r="R34121" s="237"/>
    </row>
    <row r="34126" spans="18:18" x14ac:dyDescent="0.2">
      <c r="R34126" s="97"/>
    </row>
    <row r="34127" spans="18:18" x14ac:dyDescent="0.2">
      <c r="R34127" s="234"/>
    </row>
    <row r="34128" spans="18:18" x14ac:dyDescent="0.2">
      <c r="R34128" s="262"/>
    </row>
    <row r="34129" spans="18:18" x14ac:dyDescent="0.2">
      <c r="R34129" s="234"/>
    </row>
    <row r="34130" spans="18:18" x14ac:dyDescent="0.2">
      <c r="R34130" s="234"/>
    </row>
    <row r="34131" spans="18:18" x14ac:dyDescent="0.2">
      <c r="R34131" s="94"/>
    </row>
    <row r="34146" spans="18:18" x14ac:dyDescent="0.2">
      <c r="R34146" s="235"/>
    </row>
    <row r="34147" spans="18:18" x14ac:dyDescent="0.2">
      <c r="R34147" s="234"/>
    </row>
    <row r="34148" spans="18:18" x14ac:dyDescent="0.2">
      <c r="R34148" s="236"/>
    </row>
    <row r="34149" spans="18:18" x14ac:dyDescent="0.2">
      <c r="R34149" s="236"/>
    </row>
    <row r="34150" spans="18:18" x14ac:dyDescent="0.2">
      <c r="R34150" s="234"/>
    </row>
    <row r="34151" spans="18:18" x14ac:dyDescent="0.2">
      <c r="R34151" s="236"/>
    </row>
    <row r="34152" spans="18:18" x14ac:dyDescent="0.2">
      <c r="R34152" s="236"/>
    </row>
    <row r="34153" spans="18:18" x14ac:dyDescent="0.2">
      <c r="R34153" s="237"/>
    </row>
    <row r="34154" spans="18:18" x14ac:dyDescent="0.2">
      <c r="R34154" s="237"/>
    </row>
    <row r="34159" spans="18:18" x14ac:dyDescent="0.2">
      <c r="R34159" s="97"/>
    </row>
    <row r="34160" spans="18:18" x14ac:dyDescent="0.2">
      <c r="R34160" s="234"/>
    </row>
    <row r="34161" spans="18:18" x14ac:dyDescent="0.2">
      <c r="R34161" s="262"/>
    </row>
    <row r="34162" spans="18:18" x14ac:dyDescent="0.2">
      <c r="R34162" s="234"/>
    </row>
    <row r="34163" spans="18:18" x14ac:dyDescent="0.2">
      <c r="R34163" s="234"/>
    </row>
    <row r="34164" spans="18:18" x14ac:dyDescent="0.2">
      <c r="R34164" s="94"/>
    </row>
    <row r="34179" spans="18:18" x14ac:dyDescent="0.2">
      <c r="R34179" s="235"/>
    </row>
    <row r="34180" spans="18:18" x14ac:dyDescent="0.2">
      <c r="R34180" s="234"/>
    </row>
    <row r="34181" spans="18:18" x14ac:dyDescent="0.2">
      <c r="R34181" s="236"/>
    </row>
    <row r="34182" spans="18:18" x14ac:dyDescent="0.2">
      <c r="R34182" s="236"/>
    </row>
    <row r="34183" spans="18:18" x14ac:dyDescent="0.2">
      <c r="R34183" s="234"/>
    </row>
    <row r="34184" spans="18:18" x14ac:dyDescent="0.2">
      <c r="R34184" s="236"/>
    </row>
    <row r="34185" spans="18:18" x14ac:dyDescent="0.2">
      <c r="R34185" s="236"/>
    </row>
    <row r="34186" spans="18:18" x14ac:dyDescent="0.2">
      <c r="R34186" s="237"/>
    </row>
    <row r="34187" spans="18:18" x14ac:dyDescent="0.2">
      <c r="R34187" s="237"/>
    </row>
    <row r="34192" spans="18:18" x14ac:dyDescent="0.2">
      <c r="R34192" s="97"/>
    </row>
    <row r="34193" spans="18:18" x14ac:dyDescent="0.2">
      <c r="R34193" s="234"/>
    </row>
    <row r="34194" spans="18:18" x14ac:dyDescent="0.2">
      <c r="R34194" s="262"/>
    </row>
    <row r="34195" spans="18:18" x14ac:dyDescent="0.2">
      <c r="R34195" s="234"/>
    </row>
    <row r="34196" spans="18:18" x14ac:dyDescent="0.2">
      <c r="R34196" s="234"/>
    </row>
    <row r="34197" spans="18:18" x14ac:dyDescent="0.2">
      <c r="R34197" s="94"/>
    </row>
    <row r="34212" spans="18:18" x14ac:dyDescent="0.2">
      <c r="R34212" s="235"/>
    </row>
    <row r="34213" spans="18:18" x14ac:dyDescent="0.2">
      <c r="R34213" s="234"/>
    </row>
    <row r="34214" spans="18:18" x14ac:dyDescent="0.2">
      <c r="R34214" s="236"/>
    </row>
    <row r="34215" spans="18:18" x14ac:dyDescent="0.2">
      <c r="R34215" s="236"/>
    </row>
    <row r="34216" spans="18:18" x14ac:dyDescent="0.2">
      <c r="R34216" s="234"/>
    </row>
    <row r="34217" spans="18:18" x14ac:dyDescent="0.2">
      <c r="R34217" s="236"/>
    </row>
    <row r="34218" spans="18:18" x14ac:dyDescent="0.2">
      <c r="R34218" s="236"/>
    </row>
    <row r="34219" spans="18:18" x14ac:dyDescent="0.2">
      <c r="R34219" s="237"/>
    </row>
    <row r="34220" spans="18:18" x14ac:dyDescent="0.2">
      <c r="R34220" s="237"/>
    </row>
    <row r="34225" spans="18:18" x14ac:dyDescent="0.2">
      <c r="R34225" s="97"/>
    </row>
    <row r="34226" spans="18:18" x14ac:dyDescent="0.2">
      <c r="R34226" s="234"/>
    </row>
    <row r="34227" spans="18:18" x14ac:dyDescent="0.2">
      <c r="R34227" s="262"/>
    </row>
    <row r="34228" spans="18:18" x14ac:dyDescent="0.2">
      <c r="R34228" s="234"/>
    </row>
    <row r="34229" spans="18:18" x14ac:dyDescent="0.2">
      <c r="R34229" s="234"/>
    </row>
    <row r="34230" spans="18:18" x14ac:dyDescent="0.2">
      <c r="R34230" s="94"/>
    </row>
    <row r="34245" spans="18:18" x14ac:dyDescent="0.2">
      <c r="R34245" s="235"/>
    </row>
    <row r="34246" spans="18:18" x14ac:dyDescent="0.2">
      <c r="R34246" s="234"/>
    </row>
    <row r="34247" spans="18:18" x14ac:dyDescent="0.2">
      <c r="R34247" s="236"/>
    </row>
    <row r="34248" spans="18:18" x14ac:dyDescent="0.2">
      <c r="R34248" s="236"/>
    </row>
    <row r="34249" spans="18:18" x14ac:dyDescent="0.2">
      <c r="R34249" s="234"/>
    </row>
    <row r="34250" spans="18:18" x14ac:dyDescent="0.2">
      <c r="R34250" s="236"/>
    </row>
    <row r="34251" spans="18:18" x14ac:dyDescent="0.2">
      <c r="R34251" s="236"/>
    </row>
    <row r="34252" spans="18:18" x14ac:dyDescent="0.2">
      <c r="R34252" s="237"/>
    </row>
    <row r="34253" spans="18:18" x14ac:dyDescent="0.2">
      <c r="R34253" s="237"/>
    </row>
    <row r="34258" spans="18:18" x14ac:dyDescent="0.2">
      <c r="R34258" s="97"/>
    </row>
    <row r="34259" spans="18:18" x14ac:dyDescent="0.2">
      <c r="R34259" s="234"/>
    </row>
    <row r="34260" spans="18:18" x14ac:dyDescent="0.2">
      <c r="R34260" s="262"/>
    </row>
    <row r="34261" spans="18:18" x14ac:dyDescent="0.2">
      <c r="R34261" s="234"/>
    </row>
    <row r="34262" spans="18:18" x14ac:dyDescent="0.2">
      <c r="R34262" s="234"/>
    </row>
    <row r="34263" spans="18:18" x14ac:dyDescent="0.2">
      <c r="R34263" s="94"/>
    </row>
    <row r="34278" spans="18:18" x14ac:dyDescent="0.2">
      <c r="R34278" s="235"/>
    </row>
    <row r="34279" spans="18:18" x14ac:dyDescent="0.2">
      <c r="R34279" s="234"/>
    </row>
    <row r="34280" spans="18:18" x14ac:dyDescent="0.2">
      <c r="R34280" s="236"/>
    </row>
    <row r="34281" spans="18:18" x14ac:dyDescent="0.2">
      <c r="R34281" s="236"/>
    </row>
    <row r="34282" spans="18:18" x14ac:dyDescent="0.2">
      <c r="R34282" s="234"/>
    </row>
    <row r="34283" spans="18:18" x14ac:dyDescent="0.2">
      <c r="R34283" s="236"/>
    </row>
    <row r="34284" spans="18:18" x14ac:dyDescent="0.2">
      <c r="R34284" s="236"/>
    </row>
    <row r="34285" spans="18:18" x14ac:dyDescent="0.2">
      <c r="R34285" s="237"/>
    </row>
    <row r="34286" spans="18:18" x14ac:dyDescent="0.2">
      <c r="R34286" s="237"/>
    </row>
    <row r="34291" spans="18:18" x14ac:dyDescent="0.2">
      <c r="R34291" s="97"/>
    </row>
    <row r="34292" spans="18:18" x14ac:dyDescent="0.2">
      <c r="R34292" s="234"/>
    </row>
    <row r="34293" spans="18:18" x14ac:dyDescent="0.2">
      <c r="R34293" s="262"/>
    </row>
    <row r="34294" spans="18:18" x14ac:dyDescent="0.2">
      <c r="R34294" s="234"/>
    </row>
    <row r="34295" spans="18:18" x14ac:dyDescent="0.2">
      <c r="R34295" s="234"/>
    </row>
    <row r="34296" spans="18:18" x14ac:dyDescent="0.2">
      <c r="R34296" s="94"/>
    </row>
    <row r="34311" spans="18:18" x14ac:dyDescent="0.2">
      <c r="R34311" s="235"/>
    </row>
    <row r="34312" spans="18:18" x14ac:dyDescent="0.2">
      <c r="R34312" s="234"/>
    </row>
    <row r="34313" spans="18:18" x14ac:dyDescent="0.2">
      <c r="R34313" s="236"/>
    </row>
    <row r="34314" spans="18:18" x14ac:dyDescent="0.2">
      <c r="R34314" s="236"/>
    </row>
    <row r="34315" spans="18:18" x14ac:dyDescent="0.2">
      <c r="R34315" s="234"/>
    </row>
    <row r="34316" spans="18:18" x14ac:dyDescent="0.2">
      <c r="R34316" s="236"/>
    </row>
    <row r="34317" spans="18:18" x14ac:dyDescent="0.2">
      <c r="R34317" s="236"/>
    </row>
    <row r="34318" spans="18:18" x14ac:dyDescent="0.2">
      <c r="R34318" s="237"/>
    </row>
    <row r="34319" spans="18:18" x14ac:dyDescent="0.2">
      <c r="R34319" s="237"/>
    </row>
    <row r="34324" spans="18:18" x14ac:dyDescent="0.2">
      <c r="R34324" s="97"/>
    </row>
    <row r="34325" spans="18:18" x14ac:dyDescent="0.2">
      <c r="R34325" s="234"/>
    </row>
    <row r="34326" spans="18:18" x14ac:dyDescent="0.2">
      <c r="R34326" s="262"/>
    </row>
    <row r="34327" spans="18:18" x14ac:dyDescent="0.2">
      <c r="R34327" s="234"/>
    </row>
    <row r="34328" spans="18:18" x14ac:dyDescent="0.2">
      <c r="R34328" s="234"/>
    </row>
    <row r="34329" spans="18:18" x14ac:dyDescent="0.2">
      <c r="R34329" s="94"/>
    </row>
    <row r="34344" spans="18:18" x14ac:dyDescent="0.2">
      <c r="R34344" s="235"/>
    </row>
    <row r="34345" spans="18:18" x14ac:dyDescent="0.2">
      <c r="R34345" s="234"/>
    </row>
    <row r="34346" spans="18:18" x14ac:dyDescent="0.2">
      <c r="R34346" s="236"/>
    </row>
    <row r="34347" spans="18:18" x14ac:dyDescent="0.2">
      <c r="R34347" s="236"/>
    </row>
    <row r="34348" spans="18:18" x14ac:dyDescent="0.2">
      <c r="R34348" s="234"/>
    </row>
    <row r="34349" spans="18:18" x14ac:dyDescent="0.2">
      <c r="R34349" s="236"/>
    </row>
    <row r="34350" spans="18:18" x14ac:dyDescent="0.2">
      <c r="R34350" s="236"/>
    </row>
    <row r="34351" spans="18:18" x14ac:dyDescent="0.2">
      <c r="R34351" s="237"/>
    </row>
    <row r="34352" spans="18:18" x14ac:dyDescent="0.2">
      <c r="R34352" s="237"/>
    </row>
    <row r="34357" spans="18:18" x14ac:dyDescent="0.2">
      <c r="R34357" s="97"/>
    </row>
    <row r="34358" spans="18:18" x14ac:dyDescent="0.2">
      <c r="R34358" s="234"/>
    </row>
    <row r="34359" spans="18:18" x14ac:dyDescent="0.2">
      <c r="R34359" s="262"/>
    </row>
    <row r="34360" spans="18:18" x14ac:dyDescent="0.2">
      <c r="R34360" s="234"/>
    </row>
    <row r="34361" spans="18:18" x14ac:dyDescent="0.2">
      <c r="R34361" s="234"/>
    </row>
    <row r="34362" spans="18:18" x14ac:dyDescent="0.2">
      <c r="R34362" s="94"/>
    </row>
    <row r="34377" spans="18:18" x14ac:dyDescent="0.2">
      <c r="R34377" s="235"/>
    </row>
    <row r="34378" spans="18:18" x14ac:dyDescent="0.2">
      <c r="R34378" s="234"/>
    </row>
    <row r="34379" spans="18:18" x14ac:dyDescent="0.2">
      <c r="R34379" s="236"/>
    </row>
    <row r="34380" spans="18:18" x14ac:dyDescent="0.2">
      <c r="R34380" s="236"/>
    </row>
    <row r="34381" spans="18:18" x14ac:dyDescent="0.2">
      <c r="R34381" s="234"/>
    </row>
    <row r="34382" spans="18:18" x14ac:dyDescent="0.2">
      <c r="R34382" s="236"/>
    </row>
    <row r="34383" spans="18:18" x14ac:dyDescent="0.2">
      <c r="R34383" s="236"/>
    </row>
    <row r="34384" spans="18:18" x14ac:dyDescent="0.2">
      <c r="R34384" s="237"/>
    </row>
    <row r="34385" spans="18:18" x14ac:dyDescent="0.2">
      <c r="R34385" s="237"/>
    </row>
    <row r="34390" spans="18:18" x14ac:dyDescent="0.2">
      <c r="R34390" s="97"/>
    </row>
    <row r="34391" spans="18:18" x14ac:dyDescent="0.2">
      <c r="R34391" s="234"/>
    </row>
    <row r="34392" spans="18:18" x14ac:dyDescent="0.2">
      <c r="R34392" s="262"/>
    </row>
    <row r="34393" spans="18:18" x14ac:dyDescent="0.2">
      <c r="R34393" s="234"/>
    </row>
    <row r="34394" spans="18:18" x14ac:dyDescent="0.2">
      <c r="R34394" s="234"/>
    </row>
    <row r="34395" spans="18:18" x14ac:dyDescent="0.2">
      <c r="R34395" s="94"/>
    </row>
    <row r="34410" spans="18:18" x14ac:dyDescent="0.2">
      <c r="R34410" s="235"/>
    </row>
    <row r="34411" spans="18:18" x14ac:dyDescent="0.2">
      <c r="R34411" s="234"/>
    </row>
    <row r="34412" spans="18:18" x14ac:dyDescent="0.2">
      <c r="R34412" s="236"/>
    </row>
    <row r="34413" spans="18:18" x14ac:dyDescent="0.2">
      <c r="R34413" s="236"/>
    </row>
    <row r="34414" spans="18:18" x14ac:dyDescent="0.2">
      <c r="R34414" s="234"/>
    </row>
    <row r="34415" spans="18:18" x14ac:dyDescent="0.2">
      <c r="R34415" s="236"/>
    </row>
    <row r="34416" spans="18:18" x14ac:dyDescent="0.2">
      <c r="R34416" s="236"/>
    </row>
    <row r="34417" spans="18:18" x14ac:dyDescent="0.2">
      <c r="R34417" s="237"/>
    </row>
    <row r="34418" spans="18:18" x14ac:dyDescent="0.2">
      <c r="R34418" s="237"/>
    </row>
    <row r="34423" spans="18:18" x14ac:dyDescent="0.2">
      <c r="R34423" s="97"/>
    </row>
    <row r="34424" spans="18:18" x14ac:dyDescent="0.2">
      <c r="R34424" s="234"/>
    </row>
    <row r="34425" spans="18:18" x14ac:dyDescent="0.2">
      <c r="R34425" s="262"/>
    </row>
    <row r="34426" spans="18:18" x14ac:dyDescent="0.2">
      <c r="R34426" s="234"/>
    </row>
    <row r="34427" spans="18:18" x14ac:dyDescent="0.2">
      <c r="R34427" s="234"/>
    </row>
    <row r="34428" spans="18:18" x14ac:dyDescent="0.2">
      <c r="R34428" s="94"/>
    </row>
    <row r="34443" spans="18:18" x14ac:dyDescent="0.2">
      <c r="R34443" s="235"/>
    </row>
    <row r="34444" spans="18:18" x14ac:dyDescent="0.2">
      <c r="R34444" s="234"/>
    </row>
    <row r="34445" spans="18:18" x14ac:dyDescent="0.2">
      <c r="R34445" s="236"/>
    </row>
    <row r="34446" spans="18:18" x14ac:dyDescent="0.2">
      <c r="R34446" s="236"/>
    </row>
    <row r="34447" spans="18:18" x14ac:dyDescent="0.2">
      <c r="R34447" s="234"/>
    </row>
    <row r="34448" spans="18:18" x14ac:dyDescent="0.2">
      <c r="R34448" s="236"/>
    </row>
    <row r="34449" spans="18:18" x14ac:dyDescent="0.2">
      <c r="R34449" s="236"/>
    </row>
    <row r="34450" spans="18:18" x14ac:dyDescent="0.2">
      <c r="R34450" s="237"/>
    </row>
    <row r="34451" spans="18:18" x14ac:dyDescent="0.2">
      <c r="R34451" s="237"/>
    </row>
    <row r="34456" spans="18:18" x14ac:dyDescent="0.2">
      <c r="R34456" s="97"/>
    </row>
    <row r="34457" spans="18:18" x14ac:dyDescent="0.2">
      <c r="R34457" s="234"/>
    </row>
    <row r="34458" spans="18:18" x14ac:dyDescent="0.2">
      <c r="R34458" s="262"/>
    </row>
    <row r="34459" spans="18:18" x14ac:dyDescent="0.2">
      <c r="R34459" s="234"/>
    </row>
    <row r="34460" spans="18:18" x14ac:dyDescent="0.2">
      <c r="R34460" s="234"/>
    </row>
    <row r="34461" spans="18:18" x14ac:dyDescent="0.2">
      <c r="R34461" s="94"/>
    </row>
    <row r="34476" spans="18:18" x14ac:dyDescent="0.2">
      <c r="R34476" s="235"/>
    </row>
    <row r="34477" spans="18:18" x14ac:dyDescent="0.2">
      <c r="R34477" s="234"/>
    </row>
    <row r="34478" spans="18:18" x14ac:dyDescent="0.2">
      <c r="R34478" s="236"/>
    </row>
    <row r="34479" spans="18:18" x14ac:dyDescent="0.2">
      <c r="R34479" s="236"/>
    </row>
    <row r="34480" spans="18:18" x14ac:dyDescent="0.2">
      <c r="R34480" s="234"/>
    </row>
    <row r="34481" spans="18:18" x14ac:dyDescent="0.2">
      <c r="R34481" s="236"/>
    </row>
    <row r="34482" spans="18:18" x14ac:dyDescent="0.2">
      <c r="R34482" s="236"/>
    </row>
    <row r="34483" spans="18:18" x14ac:dyDescent="0.2">
      <c r="R34483" s="237"/>
    </row>
    <row r="34484" spans="18:18" x14ac:dyDescent="0.2">
      <c r="R34484" s="237"/>
    </row>
    <row r="34489" spans="18:18" x14ac:dyDescent="0.2">
      <c r="R34489" s="97"/>
    </row>
    <row r="34490" spans="18:18" x14ac:dyDescent="0.2">
      <c r="R34490" s="234"/>
    </row>
    <row r="34491" spans="18:18" x14ac:dyDescent="0.2">
      <c r="R34491" s="262"/>
    </row>
    <row r="34492" spans="18:18" x14ac:dyDescent="0.2">
      <c r="R34492" s="234"/>
    </row>
    <row r="34493" spans="18:18" x14ac:dyDescent="0.2">
      <c r="R34493" s="234"/>
    </row>
    <row r="34494" spans="18:18" x14ac:dyDescent="0.2">
      <c r="R34494" s="94"/>
    </row>
    <row r="34509" spans="18:18" x14ac:dyDescent="0.2">
      <c r="R34509" s="235"/>
    </row>
    <row r="34510" spans="18:18" x14ac:dyDescent="0.2">
      <c r="R34510" s="234"/>
    </row>
    <row r="34511" spans="18:18" x14ac:dyDescent="0.2">
      <c r="R34511" s="236"/>
    </row>
    <row r="34512" spans="18:18" x14ac:dyDescent="0.2">
      <c r="R34512" s="236"/>
    </row>
    <row r="34513" spans="18:18" x14ac:dyDescent="0.2">
      <c r="R34513" s="234"/>
    </row>
    <row r="34514" spans="18:18" x14ac:dyDescent="0.2">
      <c r="R34514" s="236"/>
    </row>
    <row r="34515" spans="18:18" x14ac:dyDescent="0.2">
      <c r="R34515" s="236"/>
    </row>
    <row r="34516" spans="18:18" x14ac:dyDescent="0.2">
      <c r="R34516" s="237"/>
    </row>
    <row r="34517" spans="18:18" x14ac:dyDescent="0.2">
      <c r="R34517" s="237"/>
    </row>
    <row r="34522" spans="18:18" x14ac:dyDescent="0.2">
      <c r="R34522" s="97"/>
    </row>
    <row r="34523" spans="18:18" x14ac:dyDescent="0.2">
      <c r="R34523" s="234"/>
    </row>
    <row r="34524" spans="18:18" x14ac:dyDescent="0.2">
      <c r="R34524" s="262"/>
    </row>
    <row r="34525" spans="18:18" x14ac:dyDescent="0.2">
      <c r="R34525" s="234"/>
    </row>
    <row r="34526" spans="18:18" x14ac:dyDescent="0.2">
      <c r="R34526" s="234"/>
    </row>
    <row r="34527" spans="18:18" x14ac:dyDescent="0.2">
      <c r="R34527" s="94"/>
    </row>
    <row r="34542" spans="18:18" x14ac:dyDescent="0.2">
      <c r="R34542" s="235"/>
    </row>
    <row r="34543" spans="18:18" x14ac:dyDescent="0.2">
      <c r="R34543" s="234"/>
    </row>
    <row r="34544" spans="18:18" x14ac:dyDescent="0.2">
      <c r="R34544" s="236"/>
    </row>
    <row r="34545" spans="18:18" x14ac:dyDescent="0.2">
      <c r="R34545" s="236"/>
    </row>
    <row r="34546" spans="18:18" x14ac:dyDescent="0.2">
      <c r="R34546" s="234"/>
    </row>
    <row r="34547" spans="18:18" x14ac:dyDescent="0.2">
      <c r="R34547" s="236"/>
    </row>
    <row r="34548" spans="18:18" x14ac:dyDescent="0.2">
      <c r="R34548" s="236"/>
    </row>
    <row r="34549" spans="18:18" x14ac:dyDescent="0.2">
      <c r="R34549" s="237"/>
    </row>
    <row r="34550" spans="18:18" x14ac:dyDescent="0.2">
      <c r="R34550" s="237"/>
    </row>
    <row r="34555" spans="18:18" x14ac:dyDescent="0.2">
      <c r="R34555" s="97"/>
    </row>
    <row r="34556" spans="18:18" x14ac:dyDescent="0.2">
      <c r="R34556" s="234"/>
    </row>
    <row r="34557" spans="18:18" x14ac:dyDescent="0.2">
      <c r="R34557" s="262"/>
    </row>
    <row r="34558" spans="18:18" x14ac:dyDescent="0.2">
      <c r="R34558" s="234"/>
    </row>
    <row r="34559" spans="18:18" x14ac:dyDescent="0.2">
      <c r="R34559" s="234"/>
    </row>
    <row r="34560" spans="18:18" x14ac:dyDescent="0.2">
      <c r="R34560" s="94"/>
    </row>
    <row r="34575" spans="18:18" x14ac:dyDescent="0.2">
      <c r="R34575" s="235"/>
    </row>
    <row r="34576" spans="18:18" x14ac:dyDescent="0.2">
      <c r="R34576" s="234"/>
    </row>
    <row r="34577" spans="18:18" x14ac:dyDescent="0.2">
      <c r="R34577" s="236"/>
    </row>
    <row r="34578" spans="18:18" x14ac:dyDescent="0.2">
      <c r="R34578" s="236"/>
    </row>
    <row r="34579" spans="18:18" x14ac:dyDescent="0.2">
      <c r="R34579" s="234"/>
    </row>
    <row r="34580" spans="18:18" x14ac:dyDescent="0.2">
      <c r="R34580" s="236"/>
    </row>
    <row r="34581" spans="18:18" x14ac:dyDescent="0.2">
      <c r="R34581" s="236"/>
    </row>
    <row r="34582" spans="18:18" x14ac:dyDescent="0.2">
      <c r="R34582" s="237"/>
    </row>
    <row r="34583" spans="18:18" x14ac:dyDescent="0.2">
      <c r="R34583" s="237"/>
    </row>
    <row r="34588" spans="18:18" x14ac:dyDescent="0.2">
      <c r="R34588" s="97"/>
    </row>
    <row r="34589" spans="18:18" x14ac:dyDescent="0.2">
      <c r="R34589" s="234"/>
    </row>
    <row r="34590" spans="18:18" x14ac:dyDescent="0.2">
      <c r="R34590" s="262"/>
    </row>
    <row r="34591" spans="18:18" x14ac:dyDescent="0.2">
      <c r="R34591" s="234"/>
    </row>
    <row r="34592" spans="18:18" x14ac:dyDescent="0.2">
      <c r="R34592" s="234"/>
    </row>
    <row r="34593" spans="18:18" x14ac:dyDescent="0.2">
      <c r="R34593" s="94"/>
    </row>
    <row r="34608" spans="18:18" x14ac:dyDescent="0.2">
      <c r="R34608" s="235"/>
    </row>
    <row r="34609" spans="18:18" x14ac:dyDescent="0.2">
      <c r="R34609" s="234"/>
    </row>
    <row r="34610" spans="18:18" x14ac:dyDescent="0.2">
      <c r="R34610" s="236"/>
    </row>
    <row r="34611" spans="18:18" x14ac:dyDescent="0.2">
      <c r="R34611" s="236"/>
    </row>
    <row r="34612" spans="18:18" x14ac:dyDescent="0.2">
      <c r="R34612" s="234"/>
    </row>
    <row r="34613" spans="18:18" x14ac:dyDescent="0.2">
      <c r="R34613" s="236"/>
    </row>
    <row r="34614" spans="18:18" x14ac:dyDescent="0.2">
      <c r="R34614" s="236"/>
    </row>
    <row r="34615" spans="18:18" x14ac:dyDescent="0.2">
      <c r="R34615" s="237"/>
    </row>
    <row r="34616" spans="18:18" x14ac:dyDescent="0.2">
      <c r="R34616" s="237"/>
    </row>
    <row r="34621" spans="18:18" x14ac:dyDescent="0.2">
      <c r="R34621" s="97"/>
    </row>
    <row r="34622" spans="18:18" x14ac:dyDescent="0.2">
      <c r="R34622" s="234"/>
    </row>
    <row r="34623" spans="18:18" x14ac:dyDescent="0.2">
      <c r="R34623" s="262"/>
    </row>
    <row r="34624" spans="18:18" x14ac:dyDescent="0.2">
      <c r="R34624" s="234"/>
    </row>
    <row r="34625" spans="18:18" x14ac:dyDescent="0.2">
      <c r="R34625" s="234"/>
    </row>
    <row r="34626" spans="18:18" x14ac:dyDescent="0.2">
      <c r="R34626" s="94"/>
    </row>
    <row r="34641" spans="18:18" x14ac:dyDescent="0.2">
      <c r="R34641" s="235"/>
    </row>
    <row r="34642" spans="18:18" x14ac:dyDescent="0.2">
      <c r="R34642" s="234"/>
    </row>
    <row r="34643" spans="18:18" x14ac:dyDescent="0.2">
      <c r="R34643" s="236"/>
    </row>
    <row r="34644" spans="18:18" x14ac:dyDescent="0.2">
      <c r="R34644" s="236"/>
    </row>
    <row r="34645" spans="18:18" x14ac:dyDescent="0.2">
      <c r="R34645" s="234"/>
    </row>
    <row r="34646" spans="18:18" x14ac:dyDescent="0.2">
      <c r="R34646" s="236"/>
    </row>
    <row r="34647" spans="18:18" x14ac:dyDescent="0.2">
      <c r="R34647" s="236"/>
    </row>
    <row r="34648" spans="18:18" x14ac:dyDescent="0.2">
      <c r="R34648" s="237"/>
    </row>
    <row r="34649" spans="18:18" x14ac:dyDescent="0.2">
      <c r="R34649" s="237"/>
    </row>
    <row r="34654" spans="18:18" x14ac:dyDescent="0.2">
      <c r="R34654" s="97"/>
    </row>
    <row r="34655" spans="18:18" x14ac:dyDescent="0.2">
      <c r="R34655" s="234"/>
    </row>
    <row r="34656" spans="18:18" x14ac:dyDescent="0.2">
      <c r="R34656" s="262"/>
    </row>
    <row r="34657" spans="18:18" x14ac:dyDescent="0.2">
      <c r="R34657" s="234"/>
    </row>
    <row r="34658" spans="18:18" x14ac:dyDescent="0.2">
      <c r="R34658" s="234"/>
    </row>
    <row r="34659" spans="18:18" x14ac:dyDescent="0.2">
      <c r="R34659" s="94"/>
    </row>
    <row r="34674" spans="18:18" x14ac:dyDescent="0.2">
      <c r="R34674" s="235"/>
    </row>
    <row r="34675" spans="18:18" x14ac:dyDescent="0.2">
      <c r="R34675" s="234"/>
    </row>
    <row r="34676" spans="18:18" x14ac:dyDescent="0.2">
      <c r="R34676" s="236"/>
    </row>
    <row r="34677" spans="18:18" x14ac:dyDescent="0.2">
      <c r="R34677" s="236"/>
    </row>
    <row r="34678" spans="18:18" x14ac:dyDescent="0.2">
      <c r="R34678" s="234"/>
    </row>
    <row r="34679" spans="18:18" x14ac:dyDescent="0.2">
      <c r="R34679" s="236"/>
    </row>
    <row r="34680" spans="18:18" x14ac:dyDescent="0.2">
      <c r="R34680" s="236"/>
    </row>
    <row r="34681" spans="18:18" x14ac:dyDescent="0.2">
      <c r="R34681" s="237"/>
    </row>
    <row r="34682" spans="18:18" x14ac:dyDescent="0.2">
      <c r="R34682" s="237"/>
    </row>
    <row r="34687" spans="18:18" x14ac:dyDescent="0.2">
      <c r="R34687" s="97"/>
    </row>
    <row r="34688" spans="18:18" x14ac:dyDescent="0.2">
      <c r="R34688" s="234"/>
    </row>
    <row r="34689" spans="18:18" x14ac:dyDescent="0.2">
      <c r="R34689" s="262"/>
    </row>
    <row r="34690" spans="18:18" x14ac:dyDescent="0.2">
      <c r="R34690" s="234"/>
    </row>
    <row r="34691" spans="18:18" x14ac:dyDescent="0.2">
      <c r="R34691" s="234"/>
    </row>
    <row r="34692" spans="18:18" x14ac:dyDescent="0.2">
      <c r="R34692" s="94"/>
    </row>
    <row r="34707" spans="18:18" x14ac:dyDescent="0.2">
      <c r="R34707" s="235"/>
    </row>
    <row r="34708" spans="18:18" x14ac:dyDescent="0.2">
      <c r="R34708" s="234"/>
    </row>
    <row r="34709" spans="18:18" x14ac:dyDescent="0.2">
      <c r="R34709" s="236"/>
    </row>
    <row r="34710" spans="18:18" x14ac:dyDescent="0.2">
      <c r="R34710" s="236"/>
    </row>
    <row r="34711" spans="18:18" x14ac:dyDescent="0.2">
      <c r="R34711" s="234"/>
    </row>
    <row r="34712" spans="18:18" x14ac:dyDescent="0.2">
      <c r="R34712" s="236"/>
    </row>
    <row r="34713" spans="18:18" x14ac:dyDescent="0.2">
      <c r="R34713" s="236"/>
    </row>
    <row r="34714" spans="18:18" x14ac:dyDescent="0.2">
      <c r="R34714" s="237"/>
    </row>
    <row r="34715" spans="18:18" x14ac:dyDescent="0.2">
      <c r="R34715" s="237"/>
    </row>
    <row r="34720" spans="18:18" x14ac:dyDescent="0.2">
      <c r="R34720" s="97"/>
    </row>
    <row r="34721" spans="18:18" x14ac:dyDescent="0.2">
      <c r="R34721" s="234"/>
    </row>
    <row r="34722" spans="18:18" x14ac:dyDescent="0.2">
      <c r="R34722" s="262"/>
    </row>
    <row r="34723" spans="18:18" x14ac:dyDescent="0.2">
      <c r="R34723" s="234"/>
    </row>
    <row r="34724" spans="18:18" x14ac:dyDescent="0.2">
      <c r="R34724" s="234"/>
    </row>
    <row r="34725" spans="18:18" x14ac:dyDescent="0.2">
      <c r="R34725" s="94"/>
    </row>
    <row r="34740" spans="18:18" x14ac:dyDescent="0.2">
      <c r="R34740" s="235"/>
    </row>
    <row r="34741" spans="18:18" x14ac:dyDescent="0.2">
      <c r="R34741" s="234"/>
    </row>
    <row r="34742" spans="18:18" x14ac:dyDescent="0.2">
      <c r="R34742" s="236"/>
    </row>
    <row r="34743" spans="18:18" x14ac:dyDescent="0.2">
      <c r="R34743" s="236"/>
    </row>
    <row r="34744" spans="18:18" x14ac:dyDescent="0.2">
      <c r="R34744" s="234"/>
    </row>
    <row r="34745" spans="18:18" x14ac:dyDescent="0.2">
      <c r="R34745" s="236"/>
    </row>
    <row r="34746" spans="18:18" x14ac:dyDescent="0.2">
      <c r="R34746" s="236"/>
    </row>
    <row r="34747" spans="18:18" x14ac:dyDescent="0.2">
      <c r="R34747" s="237"/>
    </row>
    <row r="34748" spans="18:18" x14ac:dyDescent="0.2">
      <c r="R34748" s="237"/>
    </row>
    <row r="34753" spans="18:18" x14ac:dyDescent="0.2">
      <c r="R34753" s="97"/>
    </row>
    <row r="34754" spans="18:18" x14ac:dyDescent="0.2">
      <c r="R34754" s="234"/>
    </row>
    <row r="34755" spans="18:18" x14ac:dyDescent="0.2">
      <c r="R34755" s="262"/>
    </row>
    <row r="34756" spans="18:18" x14ac:dyDescent="0.2">
      <c r="R34756" s="234"/>
    </row>
    <row r="34757" spans="18:18" x14ac:dyDescent="0.2">
      <c r="R34757" s="234"/>
    </row>
    <row r="34758" spans="18:18" x14ac:dyDescent="0.2">
      <c r="R34758" s="94"/>
    </row>
    <row r="34773" spans="18:18" x14ac:dyDescent="0.2">
      <c r="R34773" s="235"/>
    </row>
    <row r="34774" spans="18:18" x14ac:dyDescent="0.2">
      <c r="R34774" s="234"/>
    </row>
    <row r="34775" spans="18:18" x14ac:dyDescent="0.2">
      <c r="R34775" s="236"/>
    </row>
    <row r="34776" spans="18:18" x14ac:dyDescent="0.2">
      <c r="R34776" s="236"/>
    </row>
    <row r="34777" spans="18:18" x14ac:dyDescent="0.2">
      <c r="R34777" s="234"/>
    </row>
    <row r="34778" spans="18:18" x14ac:dyDescent="0.2">
      <c r="R34778" s="236"/>
    </row>
    <row r="34779" spans="18:18" x14ac:dyDescent="0.2">
      <c r="R34779" s="236"/>
    </row>
    <row r="34780" spans="18:18" x14ac:dyDescent="0.2">
      <c r="R34780" s="237"/>
    </row>
    <row r="34781" spans="18:18" x14ac:dyDescent="0.2">
      <c r="R34781" s="237"/>
    </row>
    <row r="34786" spans="18:18" x14ac:dyDescent="0.2">
      <c r="R34786" s="97"/>
    </row>
    <row r="34787" spans="18:18" x14ac:dyDescent="0.2">
      <c r="R34787" s="234"/>
    </row>
    <row r="34788" spans="18:18" x14ac:dyDescent="0.2">
      <c r="R34788" s="262"/>
    </row>
    <row r="34789" spans="18:18" x14ac:dyDescent="0.2">
      <c r="R34789" s="234"/>
    </row>
    <row r="34790" spans="18:18" x14ac:dyDescent="0.2">
      <c r="R34790" s="234"/>
    </row>
    <row r="34791" spans="18:18" x14ac:dyDescent="0.2">
      <c r="R34791" s="94"/>
    </row>
    <row r="34806" spans="18:18" x14ac:dyDescent="0.2">
      <c r="R34806" s="235"/>
    </row>
    <row r="34807" spans="18:18" x14ac:dyDescent="0.2">
      <c r="R34807" s="234"/>
    </row>
    <row r="34808" spans="18:18" x14ac:dyDescent="0.2">
      <c r="R34808" s="236"/>
    </row>
    <row r="34809" spans="18:18" x14ac:dyDescent="0.2">
      <c r="R34809" s="236"/>
    </row>
    <row r="34810" spans="18:18" x14ac:dyDescent="0.2">
      <c r="R34810" s="234"/>
    </row>
    <row r="34811" spans="18:18" x14ac:dyDescent="0.2">
      <c r="R34811" s="236"/>
    </row>
    <row r="34812" spans="18:18" x14ac:dyDescent="0.2">
      <c r="R34812" s="236"/>
    </row>
    <row r="34813" spans="18:18" x14ac:dyDescent="0.2">
      <c r="R34813" s="237"/>
    </row>
    <row r="34814" spans="18:18" x14ac:dyDescent="0.2">
      <c r="R34814" s="237"/>
    </row>
    <row r="34819" spans="18:18" x14ac:dyDescent="0.2">
      <c r="R34819" s="97"/>
    </row>
    <row r="34820" spans="18:18" x14ac:dyDescent="0.2">
      <c r="R34820" s="234"/>
    </row>
    <row r="34821" spans="18:18" x14ac:dyDescent="0.2">
      <c r="R34821" s="262"/>
    </row>
    <row r="34822" spans="18:18" x14ac:dyDescent="0.2">
      <c r="R34822" s="234"/>
    </row>
    <row r="34823" spans="18:18" x14ac:dyDescent="0.2">
      <c r="R34823" s="234"/>
    </row>
    <row r="34824" spans="18:18" x14ac:dyDescent="0.2">
      <c r="R34824" s="94"/>
    </row>
    <row r="34839" spans="18:18" x14ac:dyDescent="0.2">
      <c r="R34839" s="235"/>
    </row>
    <row r="34840" spans="18:18" x14ac:dyDescent="0.2">
      <c r="R34840" s="234"/>
    </row>
    <row r="34841" spans="18:18" x14ac:dyDescent="0.2">
      <c r="R34841" s="236"/>
    </row>
    <row r="34842" spans="18:18" x14ac:dyDescent="0.2">
      <c r="R34842" s="236"/>
    </row>
    <row r="34843" spans="18:18" x14ac:dyDescent="0.2">
      <c r="R34843" s="234"/>
    </row>
    <row r="34844" spans="18:18" x14ac:dyDescent="0.2">
      <c r="R34844" s="236"/>
    </row>
    <row r="34845" spans="18:18" x14ac:dyDescent="0.2">
      <c r="R34845" s="236"/>
    </row>
    <row r="34846" spans="18:18" x14ac:dyDescent="0.2">
      <c r="R34846" s="237"/>
    </row>
    <row r="34847" spans="18:18" x14ac:dyDescent="0.2">
      <c r="R34847" s="237"/>
    </row>
    <row r="34852" spans="18:18" x14ac:dyDescent="0.2">
      <c r="R34852" s="97"/>
    </row>
    <row r="34853" spans="18:18" x14ac:dyDescent="0.2">
      <c r="R34853" s="234"/>
    </row>
    <row r="34854" spans="18:18" x14ac:dyDescent="0.2">
      <c r="R34854" s="262"/>
    </row>
    <row r="34855" spans="18:18" x14ac:dyDescent="0.2">
      <c r="R34855" s="234"/>
    </row>
    <row r="34856" spans="18:18" x14ac:dyDescent="0.2">
      <c r="R34856" s="234"/>
    </row>
    <row r="34857" spans="18:18" x14ac:dyDescent="0.2">
      <c r="R34857" s="94"/>
    </row>
    <row r="34872" spans="18:18" x14ac:dyDescent="0.2">
      <c r="R34872" s="235"/>
    </row>
    <row r="34873" spans="18:18" x14ac:dyDescent="0.2">
      <c r="R34873" s="234"/>
    </row>
    <row r="34874" spans="18:18" x14ac:dyDescent="0.2">
      <c r="R34874" s="236"/>
    </row>
    <row r="34875" spans="18:18" x14ac:dyDescent="0.2">
      <c r="R34875" s="236"/>
    </row>
    <row r="34876" spans="18:18" x14ac:dyDescent="0.2">
      <c r="R34876" s="234"/>
    </row>
    <row r="34877" spans="18:18" x14ac:dyDescent="0.2">
      <c r="R34877" s="236"/>
    </row>
    <row r="34878" spans="18:18" x14ac:dyDescent="0.2">
      <c r="R34878" s="236"/>
    </row>
    <row r="34879" spans="18:18" x14ac:dyDescent="0.2">
      <c r="R34879" s="237"/>
    </row>
    <row r="34880" spans="18:18" x14ac:dyDescent="0.2">
      <c r="R34880" s="237"/>
    </row>
    <row r="34885" spans="18:18" x14ac:dyDescent="0.2">
      <c r="R34885" s="97"/>
    </row>
    <row r="34886" spans="18:18" x14ac:dyDescent="0.2">
      <c r="R34886" s="234"/>
    </row>
    <row r="34887" spans="18:18" x14ac:dyDescent="0.2">
      <c r="R34887" s="262"/>
    </row>
    <row r="34888" spans="18:18" x14ac:dyDescent="0.2">
      <c r="R34888" s="234"/>
    </row>
    <row r="34889" spans="18:18" x14ac:dyDescent="0.2">
      <c r="R34889" s="234"/>
    </row>
    <row r="34890" spans="18:18" x14ac:dyDescent="0.2">
      <c r="R34890" s="94"/>
    </row>
    <row r="34905" spans="18:18" x14ac:dyDescent="0.2">
      <c r="R34905" s="235"/>
    </row>
    <row r="34906" spans="18:18" x14ac:dyDescent="0.2">
      <c r="R34906" s="234"/>
    </row>
    <row r="34907" spans="18:18" x14ac:dyDescent="0.2">
      <c r="R34907" s="236"/>
    </row>
    <row r="34908" spans="18:18" x14ac:dyDescent="0.2">
      <c r="R34908" s="236"/>
    </row>
    <row r="34909" spans="18:18" x14ac:dyDescent="0.2">
      <c r="R34909" s="234"/>
    </row>
    <row r="34910" spans="18:18" x14ac:dyDescent="0.2">
      <c r="R34910" s="236"/>
    </row>
    <row r="34911" spans="18:18" x14ac:dyDescent="0.2">
      <c r="R34911" s="236"/>
    </row>
    <row r="34912" spans="18:18" x14ac:dyDescent="0.2">
      <c r="R34912" s="237"/>
    </row>
    <row r="34913" spans="18:18" x14ac:dyDescent="0.2">
      <c r="R34913" s="237"/>
    </row>
    <row r="34918" spans="18:18" x14ac:dyDescent="0.2">
      <c r="R34918" s="97"/>
    </row>
    <row r="34919" spans="18:18" x14ac:dyDescent="0.2">
      <c r="R34919" s="234"/>
    </row>
    <row r="34920" spans="18:18" x14ac:dyDescent="0.2">
      <c r="R34920" s="262"/>
    </row>
    <row r="34921" spans="18:18" x14ac:dyDescent="0.2">
      <c r="R34921" s="234"/>
    </row>
    <row r="34922" spans="18:18" x14ac:dyDescent="0.2">
      <c r="R34922" s="234"/>
    </row>
    <row r="34923" spans="18:18" x14ac:dyDescent="0.2">
      <c r="R34923" s="94"/>
    </row>
    <row r="34938" spans="18:18" x14ac:dyDescent="0.2">
      <c r="R34938" s="235"/>
    </row>
    <row r="34939" spans="18:18" x14ac:dyDescent="0.2">
      <c r="R34939" s="234"/>
    </row>
    <row r="34940" spans="18:18" x14ac:dyDescent="0.2">
      <c r="R34940" s="236"/>
    </row>
    <row r="34941" spans="18:18" x14ac:dyDescent="0.2">
      <c r="R34941" s="236"/>
    </row>
    <row r="34942" spans="18:18" x14ac:dyDescent="0.2">
      <c r="R34942" s="234"/>
    </row>
    <row r="34943" spans="18:18" x14ac:dyDescent="0.2">
      <c r="R34943" s="236"/>
    </row>
    <row r="34944" spans="18:18" x14ac:dyDescent="0.2">
      <c r="R34944" s="236"/>
    </row>
    <row r="34945" spans="18:18" x14ac:dyDescent="0.2">
      <c r="R34945" s="237"/>
    </row>
    <row r="34946" spans="18:18" x14ac:dyDescent="0.2">
      <c r="R34946" s="237"/>
    </row>
    <row r="34951" spans="18:18" x14ac:dyDescent="0.2">
      <c r="R34951" s="97"/>
    </row>
    <row r="34952" spans="18:18" x14ac:dyDescent="0.2">
      <c r="R34952" s="234"/>
    </row>
    <row r="34953" spans="18:18" x14ac:dyDescent="0.2">
      <c r="R34953" s="262"/>
    </row>
    <row r="34954" spans="18:18" x14ac:dyDescent="0.2">
      <c r="R34954" s="234"/>
    </row>
    <row r="34955" spans="18:18" x14ac:dyDescent="0.2">
      <c r="R34955" s="234"/>
    </row>
    <row r="34956" spans="18:18" x14ac:dyDescent="0.2">
      <c r="R34956" s="94"/>
    </row>
    <row r="34971" spans="18:18" x14ac:dyDescent="0.2">
      <c r="R34971" s="235"/>
    </row>
    <row r="34972" spans="18:18" x14ac:dyDescent="0.2">
      <c r="R34972" s="234"/>
    </row>
    <row r="34973" spans="18:18" x14ac:dyDescent="0.2">
      <c r="R34973" s="236"/>
    </row>
    <row r="34974" spans="18:18" x14ac:dyDescent="0.2">
      <c r="R34974" s="236"/>
    </row>
    <row r="34975" spans="18:18" x14ac:dyDescent="0.2">
      <c r="R34975" s="234"/>
    </row>
    <row r="34976" spans="18:18" x14ac:dyDescent="0.2">
      <c r="R34976" s="236"/>
    </row>
    <row r="34977" spans="18:18" x14ac:dyDescent="0.2">
      <c r="R34977" s="236"/>
    </row>
    <row r="34978" spans="18:18" x14ac:dyDescent="0.2">
      <c r="R34978" s="237"/>
    </row>
    <row r="34979" spans="18:18" x14ac:dyDescent="0.2">
      <c r="R34979" s="237"/>
    </row>
    <row r="34984" spans="18:18" x14ac:dyDescent="0.2">
      <c r="R34984" s="97"/>
    </row>
    <row r="34985" spans="18:18" x14ac:dyDescent="0.2">
      <c r="R34985" s="234"/>
    </row>
    <row r="34986" spans="18:18" x14ac:dyDescent="0.2">
      <c r="R34986" s="262"/>
    </row>
    <row r="34987" spans="18:18" x14ac:dyDescent="0.2">
      <c r="R34987" s="234"/>
    </row>
    <row r="34988" spans="18:18" x14ac:dyDescent="0.2">
      <c r="R34988" s="234"/>
    </row>
    <row r="34989" spans="18:18" x14ac:dyDescent="0.2">
      <c r="R34989" s="94"/>
    </row>
    <row r="35004" spans="18:18" x14ac:dyDescent="0.2">
      <c r="R35004" s="235"/>
    </row>
    <row r="35005" spans="18:18" x14ac:dyDescent="0.2">
      <c r="R35005" s="234"/>
    </row>
    <row r="35006" spans="18:18" x14ac:dyDescent="0.2">
      <c r="R35006" s="236"/>
    </row>
    <row r="35007" spans="18:18" x14ac:dyDescent="0.2">
      <c r="R35007" s="236"/>
    </row>
    <row r="35008" spans="18:18" x14ac:dyDescent="0.2">
      <c r="R35008" s="234"/>
    </row>
    <row r="35009" spans="18:18" x14ac:dyDescent="0.2">
      <c r="R35009" s="236"/>
    </row>
    <row r="35010" spans="18:18" x14ac:dyDescent="0.2">
      <c r="R35010" s="236"/>
    </row>
    <row r="35011" spans="18:18" x14ac:dyDescent="0.2">
      <c r="R35011" s="237"/>
    </row>
    <row r="35012" spans="18:18" x14ac:dyDescent="0.2">
      <c r="R35012" s="237"/>
    </row>
    <row r="35017" spans="18:18" x14ac:dyDescent="0.2">
      <c r="R35017" s="97"/>
    </row>
    <row r="35018" spans="18:18" x14ac:dyDescent="0.2">
      <c r="R35018" s="234"/>
    </row>
    <row r="35019" spans="18:18" x14ac:dyDescent="0.2">
      <c r="R35019" s="262"/>
    </row>
    <row r="35020" spans="18:18" x14ac:dyDescent="0.2">
      <c r="R35020" s="234"/>
    </row>
    <row r="35021" spans="18:18" x14ac:dyDescent="0.2">
      <c r="R35021" s="234"/>
    </row>
    <row r="35022" spans="18:18" x14ac:dyDescent="0.2">
      <c r="R35022" s="94"/>
    </row>
    <row r="35037" spans="18:18" x14ac:dyDescent="0.2">
      <c r="R35037" s="235"/>
    </row>
    <row r="35038" spans="18:18" x14ac:dyDescent="0.2">
      <c r="R35038" s="234"/>
    </row>
    <row r="35039" spans="18:18" x14ac:dyDescent="0.2">
      <c r="R35039" s="236"/>
    </row>
    <row r="35040" spans="18:18" x14ac:dyDescent="0.2">
      <c r="R35040" s="236"/>
    </row>
    <row r="35041" spans="18:18" x14ac:dyDescent="0.2">
      <c r="R35041" s="234"/>
    </row>
    <row r="35042" spans="18:18" x14ac:dyDescent="0.2">
      <c r="R35042" s="236"/>
    </row>
    <row r="35043" spans="18:18" x14ac:dyDescent="0.2">
      <c r="R35043" s="236"/>
    </row>
    <row r="35044" spans="18:18" x14ac:dyDescent="0.2">
      <c r="R35044" s="237"/>
    </row>
    <row r="35045" spans="18:18" x14ac:dyDescent="0.2">
      <c r="R35045" s="237"/>
    </row>
    <row r="35050" spans="18:18" x14ac:dyDescent="0.2">
      <c r="R35050" s="97"/>
    </row>
    <row r="35051" spans="18:18" x14ac:dyDescent="0.2">
      <c r="R35051" s="234"/>
    </row>
    <row r="35052" spans="18:18" x14ac:dyDescent="0.2">
      <c r="R35052" s="262"/>
    </row>
    <row r="35053" spans="18:18" x14ac:dyDescent="0.2">
      <c r="R35053" s="234"/>
    </row>
    <row r="35054" spans="18:18" x14ac:dyDescent="0.2">
      <c r="R35054" s="234"/>
    </row>
    <row r="35055" spans="18:18" x14ac:dyDescent="0.2">
      <c r="R35055" s="94"/>
    </row>
    <row r="35070" spans="18:18" x14ac:dyDescent="0.2">
      <c r="R35070" s="235"/>
    </row>
    <row r="35071" spans="18:18" x14ac:dyDescent="0.2">
      <c r="R35071" s="234"/>
    </row>
    <row r="35072" spans="18:18" x14ac:dyDescent="0.2">
      <c r="R35072" s="236"/>
    </row>
    <row r="35073" spans="18:18" x14ac:dyDescent="0.2">
      <c r="R35073" s="236"/>
    </row>
    <row r="35074" spans="18:18" x14ac:dyDescent="0.2">
      <c r="R35074" s="234"/>
    </row>
    <row r="35075" spans="18:18" x14ac:dyDescent="0.2">
      <c r="R35075" s="236"/>
    </row>
    <row r="35076" spans="18:18" x14ac:dyDescent="0.2">
      <c r="R35076" s="236"/>
    </row>
    <row r="35077" spans="18:18" x14ac:dyDescent="0.2">
      <c r="R35077" s="237"/>
    </row>
    <row r="35078" spans="18:18" x14ac:dyDescent="0.2">
      <c r="R35078" s="237"/>
    </row>
    <row r="35083" spans="18:18" x14ac:dyDescent="0.2">
      <c r="R35083" s="97"/>
    </row>
    <row r="35084" spans="18:18" x14ac:dyDescent="0.2">
      <c r="R35084" s="234"/>
    </row>
    <row r="35085" spans="18:18" x14ac:dyDescent="0.2">
      <c r="R35085" s="262"/>
    </row>
    <row r="35086" spans="18:18" x14ac:dyDescent="0.2">
      <c r="R35086" s="234"/>
    </row>
    <row r="35087" spans="18:18" x14ac:dyDescent="0.2">
      <c r="R35087" s="234"/>
    </row>
    <row r="35088" spans="18:18" x14ac:dyDescent="0.2">
      <c r="R35088" s="94"/>
    </row>
    <row r="35103" spans="18:18" x14ac:dyDescent="0.2">
      <c r="R35103" s="235"/>
    </row>
    <row r="35104" spans="18:18" x14ac:dyDescent="0.2">
      <c r="R35104" s="234"/>
    </row>
    <row r="35105" spans="18:18" x14ac:dyDescent="0.2">
      <c r="R35105" s="236"/>
    </row>
    <row r="35106" spans="18:18" x14ac:dyDescent="0.2">
      <c r="R35106" s="236"/>
    </row>
    <row r="35107" spans="18:18" x14ac:dyDescent="0.2">
      <c r="R35107" s="234"/>
    </row>
    <row r="35108" spans="18:18" x14ac:dyDescent="0.2">
      <c r="R35108" s="236"/>
    </row>
    <row r="35109" spans="18:18" x14ac:dyDescent="0.2">
      <c r="R35109" s="236"/>
    </row>
    <row r="35110" spans="18:18" x14ac:dyDescent="0.2">
      <c r="R35110" s="237"/>
    </row>
    <row r="35111" spans="18:18" x14ac:dyDescent="0.2">
      <c r="R35111" s="237"/>
    </row>
    <row r="35116" spans="18:18" x14ac:dyDescent="0.2">
      <c r="R35116" s="97"/>
    </row>
    <row r="35117" spans="18:18" x14ac:dyDescent="0.2">
      <c r="R35117" s="234"/>
    </row>
    <row r="35118" spans="18:18" x14ac:dyDescent="0.2">
      <c r="R35118" s="262"/>
    </row>
    <row r="35119" spans="18:18" x14ac:dyDescent="0.2">
      <c r="R35119" s="234"/>
    </row>
    <row r="35120" spans="18:18" x14ac:dyDescent="0.2">
      <c r="R35120" s="234"/>
    </row>
    <row r="35121" spans="18:18" x14ac:dyDescent="0.2">
      <c r="R35121" s="94"/>
    </row>
    <row r="35136" spans="18:18" x14ac:dyDescent="0.2">
      <c r="R35136" s="235"/>
    </row>
    <row r="35137" spans="18:18" x14ac:dyDescent="0.2">
      <c r="R35137" s="234"/>
    </row>
    <row r="35138" spans="18:18" x14ac:dyDescent="0.2">
      <c r="R35138" s="236"/>
    </row>
    <row r="35139" spans="18:18" x14ac:dyDescent="0.2">
      <c r="R35139" s="236"/>
    </row>
    <row r="35140" spans="18:18" x14ac:dyDescent="0.2">
      <c r="R35140" s="234"/>
    </row>
    <row r="35141" spans="18:18" x14ac:dyDescent="0.2">
      <c r="R35141" s="236"/>
    </row>
    <row r="35142" spans="18:18" x14ac:dyDescent="0.2">
      <c r="R35142" s="236"/>
    </row>
    <row r="35143" spans="18:18" x14ac:dyDescent="0.2">
      <c r="R35143" s="237"/>
    </row>
    <row r="35144" spans="18:18" x14ac:dyDescent="0.2">
      <c r="R35144" s="237"/>
    </row>
    <row r="35149" spans="18:18" x14ac:dyDescent="0.2">
      <c r="R35149" s="97"/>
    </row>
    <row r="35150" spans="18:18" x14ac:dyDescent="0.2">
      <c r="R35150" s="234"/>
    </row>
    <row r="35151" spans="18:18" x14ac:dyDescent="0.2">
      <c r="R35151" s="262"/>
    </row>
    <row r="35152" spans="18:18" x14ac:dyDescent="0.2">
      <c r="R35152" s="234"/>
    </row>
    <row r="35153" spans="18:18" x14ac:dyDescent="0.2">
      <c r="R35153" s="234"/>
    </row>
    <row r="35154" spans="18:18" x14ac:dyDescent="0.2">
      <c r="R35154" s="94"/>
    </row>
    <row r="35169" spans="18:18" x14ac:dyDescent="0.2">
      <c r="R35169" s="235"/>
    </row>
    <row r="35170" spans="18:18" x14ac:dyDescent="0.2">
      <c r="R35170" s="234"/>
    </row>
    <row r="35171" spans="18:18" x14ac:dyDescent="0.2">
      <c r="R35171" s="236"/>
    </row>
    <row r="35172" spans="18:18" x14ac:dyDescent="0.2">
      <c r="R35172" s="236"/>
    </row>
    <row r="35173" spans="18:18" x14ac:dyDescent="0.2">
      <c r="R35173" s="234"/>
    </row>
    <row r="35174" spans="18:18" x14ac:dyDescent="0.2">
      <c r="R35174" s="236"/>
    </row>
    <row r="35175" spans="18:18" x14ac:dyDescent="0.2">
      <c r="R35175" s="236"/>
    </row>
    <row r="35176" spans="18:18" x14ac:dyDescent="0.2">
      <c r="R35176" s="237"/>
    </row>
    <row r="35177" spans="18:18" x14ac:dyDescent="0.2">
      <c r="R35177" s="237"/>
    </row>
    <row r="35182" spans="18:18" x14ac:dyDescent="0.2">
      <c r="R35182" s="97"/>
    </row>
    <row r="35183" spans="18:18" x14ac:dyDescent="0.2">
      <c r="R35183" s="234"/>
    </row>
    <row r="35184" spans="18:18" x14ac:dyDescent="0.2">
      <c r="R35184" s="262"/>
    </row>
    <row r="35185" spans="18:18" x14ac:dyDescent="0.2">
      <c r="R35185" s="234"/>
    </row>
    <row r="35186" spans="18:18" x14ac:dyDescent="0.2">
      <c r="R35186" s="234"/>
    </row>
    <row r="35187" spans="18:18" x14ac:dyDescent="0.2">
      <c r="R35187" s="94"/>
    </row>
    <row r="35202" spans="18:18" x14ac:dyDescent="0.2">
      <c r="R35202" s="235"/>
    </row>
    <row r="35203" spans="18:18" x14ac:dyDescent="0.2">
      <c r="R35203" s="234"/>
    </row>
    <row r="35204" spans="18:18" x14ac:dyDescent="0.2">
      <c r="R35204" s="236"/>
    </row>
    <row r="35205" spans="18:18" x14ac:dyDescent="0.2">
      <c r="R35205" s="236"/>
    </row>
    <row r="35206" spans="18:18" x14ac:dyDescent="0.2">
      <c r="R35206" s="234"/>
    </row>
    <row r="35207" spans="18:18" x14ac:dyDescent="0.2">
      <c r="R35207" s="236"/>
    </row>
    <row r="35208" spans="18:18" x14ac:dyDescent="0.2">
      <c r="R35208" s="236"/>
    </row>
    <row r="35209" spans="18:18" x14ac:dyDescent="0.2">
      <c r="R35209" s="237"/>
    </row>
    <row r="35210" spans="18:18" x14ac:dyDescent="0.2">
      <c r="R35210" s="237"/>
    </row>
    <row r="35215" spans="18:18" x14ac:dyDescent="0.2">
      <c r="R35215" s="97"/>
    </row>
    <row r="35216" spans="18:18" x14ac:dyDescent="0.2">
      <c r="R35216" s="234"/>
    </row>
    <row r="35217" spans="18:18" x14ac:dyDescent="0.2">
      <c r="R35217" s="262"/>
    </row>
    <row r="35218" spans="18:18" x14ac:dyDescent="0.2">
      <c r="R35218" s="234"/>
    </row>
    <row r="35219" spans="18:18" x14ac:dyDescent="0.2">
      <c r="R35219" s="234"/>
    </row>
    <row r="35220" spans="18:18" x14ac:dyDescent="0.2">
      <c r="R35220" s="94"/>
    </row>
    <row r="35235" spans="18:18" x14ac:dyDescent="0.2">
      <c r="R35235" s="235"/>
    </row>
    <row r="35236" spans="18:18" x14ac:dyDescent="0.2">
      <c r="R35236" s="234"/>
    </row>
    <row r="35237" spans="18:18" x14ac:dyDescent="0.2">
      <c r="R35237" s="236"/>
    </row>
    <row r="35238" spans="18:18" x14ac:dyDescent="0.2">
      <c r="R35238" s="236"/>
    </row>
    <row r="35239" spans="18:18" x14ac:dyDescent="0.2">
      <c r="R35239" s="234"/>
    </row>
    <row r="35240" spans="18:18" x14ac:dyDescent="0.2">
      <c r="R35240" s="236"/>
    </row>
    <row r="35241" spans="18:18" x14ac:dyDescent="0.2">
      <c r="R35241" s="236"/>
    </row>
    <row r="35242" spans="18:18" x14ac:dyDescent="0.2">
      <c r="R35242" s="237"/>
    </row>
    <row r="35243" spans="18:18" x14ac:dyDescent="0.2">
      <c r="R35243" s="237"/>
    </row>
    <row r="35248" spans="18:18" x14ac:dyDescent="0.2">
      <c r="R35248" s="97"/>
    </row>
    <row r="35249" spans="18:18" x14ac:dyDescent="0.2">
      <c r="R35249" s="234"/>
    </row>
    <row r="35250" spans="18:18" x14ac:dyDescent="0.2">
      <c r="R35250" s="262"/>
    </row>
    <row r="35251" spans="18:18" x14ac:dyDescent="0.2">
      <c r="R35251" s="234"/>
    </row>
    <row r="35252" spans="18:18" x14ac:dyDescent="0.2">
      <c r="R35252" s="234"/>
    </row>
    <row r="35253" spans="18:18" x14ac:dyDescent="0.2">
      <c r="R35253" s="94"/>
    </row>
    <row r="35268" spans="18:18" x14ac:dyDescent="0.2">
      <c r="R35268" s="235"/>
    </row>
    <row r="35269" spans="18:18" x14ac:dyDescent="0.2">
      <c r="R35269" s="234"/>
    </row>
    <row r="35270" spans="18:18" x14ac:dyDescent="0.2">
      <c r="R35270" s="236"/>
    </row>
    <row r="35271" spans="18:18" x14ac:dyDescent="0.2">
      <c r="R35271" s="236"/>
    </row>
    <row r="35272" spans="18:18" x14ac:dyDescent="0.2">
      <c r="R35272" s="234"/>
    </row>
    <row r="35273" spans="18:18" x14ac:dyDescent="0.2">
      <c r="R35273" s="236"/>
    </row>
    <row r="35274" spans="18:18" x14ac:dyDescent="0.2">
      <c r="R35274" s="236"/>
    </row>
    <row r="35275" spans="18:18" x14ac:dyDescent="0.2">
      <c r="R35275" s="237"/>
    </row>
    <row r="35276" spans="18:18" x14ac:dyDescent="0.2">
      <c r="R35276" s="237"/>
    </row>
    <row r="35281" spans="18:18" x14ac:dyDescent="0.2">
      <c r="R35281" s="97"/>
    </row>
    <row r="35282" spans="18:18" x14ac:dyDescent="0.2">
      <c r="R35282" s="234"/>
    </row>
    <row r="35283" spans="18:18" x14ac:dyDescent="0.2">
      <c r="R35283" s="262"/>
    </row>
    <row r="35284" spans="18:18" x14ac:dyDescent="0.2">
      <c r="R35284" s="234"/>
    </row>
    <row r="35285" spans="18:18" x14ac:dyDescent="0.2">
      <c r="R35285" s="234"/>
    </row>
    <row r="35286" spans="18:18" x14ac:dyDescent="0.2">
      <c r="R35286" s="94"/>
    </row>
    <row r="35301" spans="18:18" x14ac:dyDescent="0.2">
      <c r="R35301" s="235"/>
    </row>
    <row r="35302" spans="18:18" x14ac:dyDescent="0.2">
      <c r="R35302" s="234"/>
    </row>
    <row r="35303" spans="18:18" x14ac:dyDescent="0.2">
      <c r="R35303" s="236"/>
    </row>
    <row r="35304" spans="18:18" x14ac:dyDescent="0.2">
      <c r="R35304" s="236"/>
    </row>
    <row r="35305" spans="18:18" x14ac:dyDescent="0.2">
      <c r="R35305" s="234"/>
    </row>
    <row r="35306" spans="18:18" x14ac:dyDescent="0.2">
      <c r="R35306" s="236"/>
    </row>
    <row r="35307" spans="18:18" x14ac:dyDescent="0.2">
      <c r="R35307" s="236"/>
    </row>
    <row r="35308" spans="18:18" x14ac:dyDescent="0.2">
      <c r="R35308" s="237"/>
    </row>
    <row r="35309" spans="18:18" x14ac:dyDescent="0.2">
      <c r="R35309" s="237"/>
    </row>
    <row r="35314" spans="18:18" x14ac:dyDescent="0.2">
      <c r="R35314" s="97"/>
    </row>
    <row r="35315" spans="18:18" x14ac:dyDescent="0.2">
      <c r="R35315" s="234"/>
    </row>
    <row r="35316" spans="18:18" x14ac:dyDescent="0.2">
      <c r="R35316" s="262"/>
    </row>
    <row r="35317" spans="18:18" x14ac:dyDescent="0.2">
      <c r="R35317" s="234"/>
    </row>
    <row r="35318" spans="18:18" x14ac:dyDescent="0.2">
      <c r="R35318" s="234"/>
    </row>
    <row r="35319" spans="18:18" x14ac:dyDescent="0.2">
      <c r="R35319" s="94"/>
    </row>
    <row r="35334" spans="18:18" x14ac:dyDescent="0.2">
      <c r="R35334" s="235"/>
    </row>
    <row r="35335" spans="18:18" x14ac:dyDescent="0.2">
      <c r="R35335" s="234"/>
    </row>
    <row r="35336" spans="18:18" x14ac:dyDescent="0.2">
      <c r="R35336" s="236"/>
    </row>
    <row r="35337" spans="18:18" x14ac:dyDescent="0.2">
      <c r="R35337" s="236"/>
    </row>
    <row r="35338" spans="18:18" x14ac:dyDescent="0.2">
      <c r="R35338" s="234"/>
    </row>
    <row r="35339" spans="18:18" x14ac:dyDescent="0.2">
      <c r="R35339" s="236"/>
    </row>
    <row r="35340" spans="18:18" x14ac:dyDescent="0.2">
      <c r="R35340" s="236"/>
    </row>
    <row r="35341" spans="18:18" x14ac:dyDescent="0.2">
      <c r="R35341" s="237"/>
    </row>
    <row r="35342" spans="18:18" x14ac:dyDescent="0.2">
      <c r="R35342" s="237"/>
    </row>
    <row r="35347" spans="18:18" x14ac:dyDescent="0.2">
      <c r="R35347" s="97"/>
    </row>
    <row r="35348" spans="18:18" x14ac:dyDescent="0.2">
      <c r="R35348" s="234"/>
    </row>
    <row r="35349" spans="18:18" x14ac:dyDescent="0.2">
      <c r="R35349" s="262"/>
    </row>
    <row r="35350" spans="18:18" x14ac:dyDescent="0.2">
      <c r="R35350" s="234"/>
    </row>
    <row r="35351" spans="18:18" x14ac:dyDescent="0.2">
      <c r="R35351" s="234"/>
    </row>
    <row r="35352" spans="18:18" x14ac:dyDescent="0.2">
      <c r="R35352" s="94"/>
    </row>
    <row r="35367" spans="18:18" x14ac:dyDescent="0.2">
      <c r="R35367" s="235"/>
    </row>
    <row r="35368" spans="18:18" x14ac:dyDescent="0.2">
      <c r="R35368" s="234"/>
    </row>
    <row r="35369" spans="18:18" x14ac:dyDescent="0.2">
      <c r="R35369" s="236"/>
    </row>
    <row r="35370" spans="18:18" x14ac:dyDescent="0.2">
      <c r="R35370" s="236"/>
    </row>
    <row r="35371" spans="18:18" x14ac:dyDescent="0.2">
      <c r="R35371" s="234"/>
    </row>
    <row r="35372" spans="18:18" x14ac:dyDescent="0.2">
      <c r="R35372" s="236"/>
    </row>
    <row r="35373" spans="18:18" x14ac:dyDescent="0.2">
      <c r="R35373" s="236"/>
    </row>
    <row r="35374" spans="18:18" x14ac:dyDescent="0.2">
      <c r="R35374" s="237"/>
    </row>
    <row r="35375" spans="18:18" x14ac:dyDescent="0.2">
      <c r="R35375" s="237"/>
    </row>
    <row r="35380" spans="18:18" x14ac:dyDescent="0.2">
      <c r="R35380" s="97"/>
    </row>
    <row r="35381" spans="18:18" x14ac:dyDescent="0.2">
      <c r="R35381" s="234"/>
    </row>
    <row r="35382" spans="18:18" x14ac:dyDescent="0.2">
      <c r="R35382" s="262"/>
    </row>
    <row r="35383" spans="18:18" x14ac:dyDescent="0.2">
      <c r="R35383" s="234"/>
    </row>
    <row r="35384" spans="18:18" x14ac:dyDescent="0.2">
      <c r="R35384" s="234"/>
    </row>
    <row r="35385" spans="18:18" x14ac:dyDescent="0.2">
      <c r="R35385" s="94"/>
    </row>
    <row r="35400" spans="18:18" x14ac:dyDescent="0.2">
      <c r="R35400" s="235"/>
    </row>
    <row r="35401" spans="18:18" x14ac:dyDescent="0.2">
      <c r="R35401" s="234"/>
    </row>
    <row r="35402" spans="18:18" x14ac:dyDescent="0.2">
      <c r="R35402" s="236"/>
    </row>
    <row r="35403" spans="18:18" x14ac:dyDescent="0.2">
      <c r="R35403" s="236"/>
    </row>
    <row r="35404" spans="18:18" x14ac:dyDescent="0.2">
      <c r="R35404" s="234"/>
    </row>
    <row r="35405" spans="18:18" x14ac:dyDescent="0.2">
      <c r="R35405" s="236"/>
    </row>
    <row r="35406" spans="18:18" x14ac:dyDescent="0.2">
      <c r="R35406" s="236"/>
    </row>
    <row r="35407" spans="18:18" x14ac:dyDescent="0.2">
      <c r="R35407" s="237"/>
    </row>
    <row r="35408" spans="18:18" x14ac:dyDescent="0.2">
      <c r="R35408" s="237"/>
    </row>
    <row r="35413" spans="18:18" x14ac:dyDescent="0.2">
      <c r="R35413" s="97"/>
    </row>
    <row r="35414" spans="18:18" x14ac:dyDescent="0.2">
      <c r="R35414" s="234"/>
    </row>
    <row r="35415" spans="18:18" x14ac:dyDescent="0.2">
      <c r="R35415" s="262"/>
    </row>
    <row r="35416" spans="18:18" x14ac:dyDescent="0.2">
      <c r="R35416" s="234"/>
    </row>
    <row r="35417" spans="18:18" x14ac:dyDescent="0.2">
      <c r="R35417" s="234"/>
    </row>
    <row r="35418" spans="18:18" x14ac:dyDescent="0.2">
      <c r="R35418" s="94"/>
    </row>
    <row r="35433" spans="18:18" x14ac:dyDescent="0.2">
      <c r="R35433" s="235"/>
    </row>
    <row r="35434" spans="18:18" x14ac:dyDescent="0.2">
      <c r="R35434" s="234"/>
    </row>
    <row r="35435" spans="18:18" x14ac:dyDescent="0.2">
      <c r="R35435" s="236"/>
    </row>
    <row r="35436" spans="18:18" x14ac:dyDescent="0.2">
      <c r="R35436" s="236"/>
    </row>
    <row r="35437" spans="18:18" x14ac:dyDescent="0.2">
      <c r="R35437" s="234"/>
    </row>
    <row r="35438" spans="18:18" x14ac:dyDescent="0.2">
      <c r="R35438" s="236"/>
    </row>
    <row r="35439" spans="18:18" x14ac:dyDescent="0.2">
      <c r="R35439" s="236"/>
    </row>
    <row r="35440" spans="18:18" x14ac:dyDescent="0.2">
      <c r="R35440" s="237"/>
    </row>
    <row r="35441" spans="18:18" x14ac:dyDescent="0.2">
      <c r="R35441" s="237"/>
    </row>
    <row r="35446" spans="18:18" x14ac:dyDescent="0.2">
      <c r="R35446" s="97"/>
    </row>
    <row r="35447" spans="18:18" x14ac:dyDescent="0.2">
      <c r="R35447" s="234"/>
    </row>
    <row r="35448" spans="18:18" x14ac:dyDescent="0.2">
      <c r="R35448" s="262"/>
    </row>
    <row r="35449" spans="18:18" x14ac:dyDescent="0.2">
      <c r="R35449" s="234"/>
    </row>
    <row r="35450" spans="18:18" x14ac:dyDescent="0.2">
      <c r="R35450" s="234"/>
    </row>
    <row r="35451" spans="18:18" x14ac:dyDescent="0.2">
      <c r="R35451" s="94"/>
    </row>
    <row r="35466" spans="18:18" x14ac:dyDescent="0.2">
      <c r="R35466" s="235"/>
    </row>
    <row r="35467" spans="18:18" x14ac:dyDescent="0.2">
      <c r="R35467" s="234"/>
    </row>
    <row r="35468" spans="18:18" x14ac:dyDescent="0.2">
      <c r="R35468" s="236"/>
    </row>
    <row r="35469" spans="18:18" x14ac:dyDescent="0.2">
      <c r="R35469" s="236"/>
    </row>
    <row r="35470" spans="18:18" x14ac:dyDescent="0.2">
      <c r="R35470" s="234"/>
    </row>
    <row r="35471" spans="18:18" x14ac:dyDescent="0.2">
      <c r="R35471" s="236"/>
    </row>
    <row r="35472" spans="18:18" x14ac:dyDescent="0.2">
      <c r="R35472" s="236"/>
    </row>
    <row r="35473" spans="18:18" x14ac:dyDescent="0.2">
      <c r="R35473" s="237"/>
    </row>
    <row r="35474" spans="18:18" x14ac:dyDescent="0.2">
      <c r="R35474" s="237"/>
    </row>
    <row r="35479" spans="18:18" x14ac:dyDescent="0.2">
      <c r="R35479" s="97"/>
    </row>
    <row r="35480" spans="18:18" x14ac:dyDescent="0.2">
      <c r="R35480" s="234"/>
    </row>
    <row r="35481" spans="18:18" x14ac:dyDescent="0.2">
      <c r="R35481" s="262"/>
    </row>
    <row r="35482" spans="18:18" x14ac:dyDescent="0.2">
      <c r="R35482" s="234"/>
    </row>
    <row r="35483" spans="18:18" x14ac:dyDescent="0.2">
      <c r="R35483" s="234"/>
    </row>
    <row r="35484" spans="18:18" x14ac:dyDescent="0.2">
      <c r="R35484" s="94"/>
    </row>
    <row r="35499" spans="18:18" x14ac:dyDescent="0.2">
      <c r="R35499" s="235"/>
    </row>
    <row r="35500" spans="18:18" x14ac:dyDescent="0.2">
      <c r="R35500" s="234"/>
    </row>
    <row r="35501" spans="18:18" x14ac:dyDescent="0.2">
      <c r="R35501" s="236"/>
    </row>
    <row r="35502" spans="18:18" x14ac:dyDescent="0.2">
      <c r="R35502" s="236"/>
    </row>
    <row r="35503" spans="18:18" x14ac:dyDescent="0.2">
      <c r="R35503" s="234"/>
    </row>
    <row r="35504" spans="18:18" x14ac:dyDescent="0.2">
      <c r="R35504" s="236"/>
    </row>
    <row r="35505" spans="18:18" x14ac:dyDescent="0.2">
      <c r="R35505" s="236"/>
    </row>
    <row r="35506" spans="18:18" x14ac:dyDescent="0.2">
      <c r="R35506" s="237"/>
    </row>
    <row r="35507" spans="18:18" x14ac:dyDescent="0.2">
      <c r="R35507" s="237"/>
    </row>
    <row r="35512" spans="18:18" x14ac:dyDescent="0.2">
      <c r="R35512" s="97"/>
    </row>
    <row r="35513" spans="18:18" x14ac:dyDescent="0.2">
      <c r="R35513" s="234"/>
    </row>
    <row r="35514" spans="18:18" x14ac:dyDescent="0.2">
      <c r="R35514" s="262"/>
    </row>
    <row r="35515" spans="18:18" x14ac:dyDescent="0.2">
      <c r="R35515" s="234"/>
    </row>
    <row r="35516" spans="18:18" x14ac:dyDescent="0.2">
      <c r="R35516" s="234"/>
    </row>
    <row r="35517" spans="18:18" x14ac:dyDescent="0.2">
      <c r="R35517" s="94"/>
    </row>
    <row r="35532" spans="18:18" x14ac:dyDescent="0.2">
      <c r="R35532" s="235"/>
    </row>
    <row r="35533" spans="18:18" x14ac:dyDescent="0.2">
      <c r="R35533" s="234"/>
    </row>
    <row r="35534" spans="18:18" x14ac:dyDescent="0.2">
      <c r="R35534" s="236"/>
    </row>
    <row r="35535" spans="18:18" x14ac:dyDescent="0.2">
      <c r="R35535" s="236"/>
    </row>
    <row r="35536" spans="18:18" x14ac:dyDescent="0.2">
      <c r="R35536" s="234"/>
    </row>
    <row r="35537" spans="18:18" x14ac:dyDescent="0.2">
      <c r="R35537" s="236"/>
    </row>
    <row r="35538" spans="18:18" x14ac:dyDescent="0.2">
      <c r="R35538" s="236"/>
    </row>
    <row r="35539" spans="18:18" x14ac:dyDescent="0.2">
      <c r="R35539" s="237"/>
    </row>
    <row r="35540" spans="18:18" x14ac:dyDescent="0.2">
      <c r="R35540" s="237"/>
    </row>
    <row r="35545" spans="18:18" x14ac:dyDescent="0.2">
      <c r="R35545" s="97"/>
    </row>
    <row r="35546" spans="18:18" x14ac:dyDescent="0.2">
      <c r="R35546" s="234"/>
    </row>
    <row r="35547" spans="18:18" x14ac:dyDescent="0.2">
      <c r="R35547" s="262"/>
    </row>
    <row r="35548" spans="18:18" x14ac:dyDescent="0.2">
      <c r="R35548" s="234"/>
    </row>
    <row r="35549" spans="18:18" x14ac:dyDescent="0.2">
      <c r="R35549" s="234"/>
    </row>
    <row r="35550" spans="18:18" x14ac:dyDescent="0.2">
      <c r="R35550" s="94"/>
    </row>
    <row r="35565" spans="18:18" x14ac:dyDescent="0.2">
      <c r="R35565" s="235"/>
    </row>
    <row r="35566" spans="18:18" x14ac:dyDescent="0.2">
      <c r="R35566" s="234"/>
    </row>
    <row r="35567" spans="18:18" x14ac:dyDescent="0.2">
      <c r="R35567" s="236"/>
    </row>
    <row r="35568" spans="18:18" x14ac:dyDescent="0.2">
      <c r="R35568" s="236"/>
    </row>
    <row r="35569" spans="18:18" x14ac:dyDescent="0.2">
      <c r="R35569" s="234"/>
    </row>
    <row r="35570" spans="18:18" x14ac:dyDescent="0.2">
      <c r="R35570" s="236"/>
    </row>
    <row r="35571" spans="18:18" x14ac:dyDescent="0.2">
      <c r="R35571" s="236"/>
    </row>
    <row r="35572" spans="18:18" x14ac:dyDescent="0.2">
      <c r="R35572" s="237"/>
    </row>
    <row r="35573" spans="18:18" x14ac:dyDescent="0.2">
      <c r="R35573" s="237"/>
    </row>
    <row r="35578" spans="18:18" x14ac:dyDescent="0.2">
      <c r="R35578" s="97"/>
    </row>
    <row r="35579" spans="18:18" x14ac:dyDescent="0.2">
      <c r="R35579" s="234"/>
    </row>
    <row r="35580" spans="18:18" x14ac:dyDescent="0.2">
      <c r="R35580" s="262"/>
    </row>
    <row r="35581" spans="18:18" x14ac:dyDescent="0.2">
      <c r="R35581" s="234"/>
    </row>
    <row r="35582" spans="18:18" x14ac:dyDescent="0.2">
      <c r="R35582" s="234"/>
    </row>
    <row r="35583" spans="18:18" x14ac:dyDescent="0.2">
      <c r="R35583" s="94"/>
    </row>
    <row r="35598" spans="18:18" x14ac:dyDescent="0.2">
      <c r="R35598" s="235"/>
    </row>
    <row r="35599" spans="18:18" x14ac:dyDescent="0.2">
      <c r="R35599" s="234"/>
    </row>
    <row r="35600" spans="18:18" x14ac:dyDescent="0.2">
      <c r="R35600" s="236"/>
    </row>
    <row r="35601" spans="18:18" x14ac:dyDescent="0.2">
      <c r="R35601" s="236"/>
    </row>
    <row r="35602" spans="18:18" x14ac:dyDescent="0.2">
      <c r="R35602" s="234"/>
    </row>
    <row r="35603" spans="18:18" x14ac:dyDescent="0.2">
      <c r="R35603" s="236"/>
    </row>
    <row r="35604" spans="18:18" x14ac:dyDescent="0.2">
      <c r="R35604" s="236"/>
    </row>
    <row r="35605" spans="18:18" x14ac:dyDescent="0.2">
      <c r="R35605" s="237"/>
    </row>
    <row r="35606" spans="18:18" x14ac:dyDescent="0.2">
      <c r="R35606" s="237"/>
    </row>
    <row r="35611" spans="18:18" x14ac:dyDescent="0.2">
      <c r="R35611" s="97"/>
    </row>
    <row r="35612" spans="18:18" x14ac:dyDescent="0.2">
      <c r="R35612" s="234"/>
    </row>
    <row r="35613" spans="18:18" x14ac:dyDescent="0.2">
      <c r="R35613" s="262"/>
    </row>
    <row r="35614" spans="18:18" x14ac:dyDescent="0.2">
      <c r="R35614" s="234"/>
    </row>
    <row r="35615" spans="18:18" x14ac:dyDescent="0.2">
      <c r="R35615" s="234"/>
    </row>
    <row r="35616" spans="18:18" x14ac:dyDescent="0.2">
      <c r="R35616" s="94"/>
    </row>
    <row r="35631" spans="18:18" x14ac:dyDescent="0.2">
      <c r="R35631" s="235"/>
    </row>
    <row r="35632" spans="18:18" x14ac:dyDescent="0.2">
      <c r="R35632" s="234"/>
    </row>
    <row r="35633" spans="18:18" x14ac:dyDescent="0.2">
      <c r="R35633" s="236"/>
    </row>
    <row r="35634" spans="18:18" x14ac:dyDescent="0.2">
      <c r="R35634" s="236"/>
    </row>
    <row r="35635" spans="18:18" x14ac:dyDescent="0.2">
      <c r="R35635" s="234"/>
    </row>
    <row r="35636" spans="18:18" x14ac:dyDescent="0.2">
      <c r="R35636" s="236"/>
    </row>
    <row r="35637" spans="18:18" x14ac:dyDescent="0.2">
      <c r="R35637" s="236"/>
    </row>
    <row r="35638" spans="18:18" x14ac:dyDescent="0.2">
      <c r="R35638" s="237"/>
    </row>
    <row r="35639" spans="18:18" x14ac:dyDescent="0.2">
      <c r="R35639" s="237"/>
    </row>
    <row r="35644" spans="18:18" x14ac:dyDescent="0.2">
      <c r="R35644" s="97"/>
    </row>
    <row r="35645" spans="18:18" x14ac:dyDescent="0.2">
      <c r="R35645" s="234"/>
    </row>
    <row r="35646" spans="18:18" x14ac:dyDescent="0.2">
      <c r="R35646" s="262"/>
    </row>
    <row r="35647" spans="18:18" x14ac:dyDescent="0.2">
      <c r="R35647" s="234"/>
    </row>
    <row r="35648" spans="18:18" x14ac:dyDescent="0.2">
      <c r="R35648" s="234"/>
    </row>
    <row r="35649" spans="18:18" x14ac:dyDescent="0.2">
      <c r="R35649" s="94"/>
    </row>
    <row r="35664" spans="18:18" x14ac:dyDescent="0.2">
      <c r="R35664" s="235"/>
    </row>
    <row r="35665" spans="18:18" x14ac:dyDescent="0.2">
      <c r="R35665" s="234"/>
    </row>
    <row r="35666" spans="18:18" x14ac:dyDescent="0.2">
      <c r="R35666" s="236"/>
    </row>
    <row r="35667" spans="18:18" x14ac:dyDescent="0.2">
      <c r="R35667" s="236"/>
    </row>
    <row r="35668" spans="18:18" x14ac:dyDescent="0.2">
      <c r="R35668" s="234"/>
    </row>
    <row r="35669" spans="18:18" x14ac:dyDescent="0.2">
      <c r="R35669" s="236"/>
    </row>
    <row r="35670" spans="18:18" x14ac:dyDescent="0.2">
      <c r="R35670" s="236"/>
    </row>
    <row r="35671" spans="18:18" x14ac:dyDescent="0.2">
      <c r="R35671" s="237"/>
    </row>
    <row r="35672" spans="18:18" x14ac:dyDescent="0.2">
      <c r="R35672" s="237"/>
    </row>
    <row r="35677" spans="18:18" x14ac:dyDescent="0.2">
      <c r="R35677" s="97"/>
    </row>
    <row r="35678" spans="18:18" x14ac:dyDescent="0.2">
      <c r="R35678" s="234"/>
    </row>
    <row r="35679" spans="18:18" x14ac:dyDescent="0.2">
      <c r="R35679" s="262"/>
    </row>
    <row r="35680" spans="18:18" x14ac:dyDescent="0.2">
      <c r="R35680" s="234"/>
    </row>
    <row r="35681" spans="18:18" x14ac:dyDescent="0.2">
      <c r="R35681" s="234"/>
    </row>
    <row r="35682" spans="18:18" x14ac:dyDescent="0.2">
      <c r="R35682" s="94"/>
    </row>
    <row r="35697" spans="18:18" x14ac:dyDescent="0.2">
      <c r="R35697" s="235"/>
    </row>
    <row r="35698" spans="18:18" x14ac:dyDescent="0.2">
      <c r="R35698" s="234"/>
    </row>
    <row r="35699" spans="18:18" x14ac:dyDescent="0.2">
      <c r="R35699" s="236"/>
    </row>
    <row r="35700" spans="18:18" x14ac:dyDescent="0.2">
      <c r="R35700" s="236"/>
    </row>
    <row r="35701" spans="18:18" x14ac:dyDescent="0.2">
      <c r="R35701" s="234"/>
    </row>
    <row r="35702" spans="18:18" x14ac:dyDescent="0.2">
      <c r="R35702" s="236"/>
    </row>
    <row r="35703" spans="18:18" x14ac:dyDescent="0.2">
      <c r="R35703" s="236"/>
    </row>
    <row r="35704" spans="18:18" x14ac:dyDescent="0.2">
      <c r="R35704" s="237"/>
    </row>
    <row r="35705" spans="18:18" x14ac:dyDescent="0.2">
      <c r="R35705" s="237"/>
    </row>
    <row r="35710" spans="18:18" x14ac:dyDescent="0.2">
      <c r="R35710" s="97"/>
    </row>
    <row r="35711" spans="18:18" x14ac:dyDescent="0.2">
      <c r="R35711" s="234"/>
    </row>
    <row r="35712" spans="18:18" x14ac:dyDescent="0.2">
      <c r="R35712" s="262"/>
    </row>
    <row r="35713" spans="18:18" x14ac:dyDescent="0.2">
      <c r="R35713" s="234"/>
    </row>
    <row r="35714" spans="18:18" x14ac:dyDescent="0.2">
      <c r="R35714" s="234"/>
    </row>
    <row r="35715" spans="18:18" x14ac:dyDescent="0.2">
      <c r="R35715" s="94"/>
    </row>
    <row r="35730" spans="18:18" x14ac:dyDescent="0.2">
      <c r="R35730" s="235"/>
    </row>
    <row r="35731" spans="18:18" x14ac:dyDescent="0.2">
      <c r="R35731" s="234"/>
    </row>
    <row r="35732" spans="18:18" x14ac:dyDescent="0.2">
      <c r="R35732" s="236"/>
    </row>
    <row r="35733" spans="18:18" x14ac:dyDescent="0.2">
      <c r="R35733" s="236"/>
    </row>
    <row r="35734" spans="18:18" x14ac:dyDescent="0.2">
      <c r="R35734" s="234"/>
    </row>
    <row r="35735" spans="18:18" x14ac:dyDescent="0.2">
      <c r="R35735" s="236"/>
    </row>
    <row r="35736" spans="18:18" x14ac:dyDescent="0.2">
      <c r="R35736" s="236"/>
    </row>
    <row r="35737" spans="18:18" x14ac:dyDescent="0.2">
      <c r="R35737" s="237"/>
    </row>
    <row r="35738" spans="18:18" x14ac:dyDescent="0.2">
      <c r="R35738" s="237"/>
    </row>
    <row r="35743" spans="18:18" x14ac:dyDescent="0.2">
      <c r="R35743" s="97"/>
    </row>
    <row r="35744" spans="18:18" x14ac:dyDescent="0.2">
      <c r="R35744" s="234"/>
    </row>
    <row r="35745" spans="18:18" x14ac:dyDescent="0.2">
      <c r="R35745" s="262"/>
    </row>
    <row r="35746" spans="18:18" x14ac:dyDescent="0.2">
      <c r="R35746" s="234"/>
    </row>
    <row r="35747" spans="18:18" x14ac:dyDescent="0.2">
      <c r="R35747" s="234"/>
    </row>
    <row r="35748" spans="18:18" x14ac:dyDescent="0.2">
      <c r="R35748" s="94"/>
    </row>
    <row r="35763" spans="18:18" x14ac:dyDescent="0.2">
      <c r="R35763" s="235"/>
    </row>
    <row r="35764" spans="18:18" x14ac:dyDescent="0.2">
      <c r="R35764" s="234"/>
    </row>
    <row r="35765" spans="18:18" x14ac:dyDescent="0.2">
      <c r="R35765" s="236"/>
    </row>
    <row r="35766" spans="18:18" x14ac:dyDescent="0.2">
      <c r="R35766" s="236"/>
    </row>
    <row r="35767" spans="18:18" x14ac:dyDescent="0.2">
      <c r="R35767" s="234"/>
    </row>
    <row r="35768" spans="18:18" x14ac:dyDescent="0.2">
      <c r="R35768" s="236"/>
    </row>
    <row r="35769" spans="18:18" x14ac:dyDescent="0.2">
      <c r="R35769" s="236"/>
    </row>
    <row r="35770" spans="18:18" x14ac:dyDescent="0.2">
      <c r="R35770" s="237"/>
    </row>
    <row r="35771" spans="18:18" x14ac:dyDescent="0.2">
      <c r="R35771" s="237"/>
    </row>
    <row r="35776" spans="18:18" x14ac:dyDescent="0.2">
      <c r="R35776" s="97"/>
    </row>
    <row r="35777" spans="18:18" x14ac:dyDescent="0.2">
      <c r="R35777" s="234"/>
    </row>
    <row r="35778" spans="18:18" x14ac:dyDescent="0.2">
      <c r="R35778" s="262"/>
    </row>
    <row r="35779" spans="18:18" x14ac:dyDescent="0.2">
      <c r="R35779" s="234"/>
    </row>
    <row r="35780" spans="18:18" x14ac:dyDescent="0.2">
      <c r="R35780" s="234"/>
    </row>
    <row r="35781" spans="18:18" x14ac:dyDescent="0.2">
      <c r="R35781" s="94"/>
    </row>
    <row r="35796" spans="18:18" x14ac:dyDescent="0.2">
      <c r="R35796" s="235"/>
    </row>
    <row r="35797" spans="18:18" x14ac:dyDescent="0.2">
      <c r="R35797" s="234"/>
    </row>
    <row r="35798" spans="18:18" x14ac:dyDescent="0.2">
      <c r="R35798" s="236"/>
    </row>
    <row r="35799" spans="18:18" x14ac:dyDescent="0.2">
      <c r="R35799" s="236"/>
    </row>
    <row r="35800" spans="18:18" x14ac:dyDescent="0.2">
      <c r="R35800" s="234"/>
    </row>
    <row r="35801" spans="18:18" x14ac:dyDescent="0.2">
      <c r="R35801" s="236"/>
    </row>
    <row r="35802" spans="18:18" x14ac:dyDescent="0.2">
      <c r="R35802" s="236"/>
    </row>
    <row r="35803" spans="18:18" x14ac:dyDescent="0.2">
      <c r="R35803" s="237"/>
    </row>
    <row r="35804" spans="18:18" x14ac:dyDescent="0.2">
      <c r="R35804" s="237"/>
    </row>
    <row r="35809" spans="18:18" x14ac:dyDescent="0.2">
      <c r="R35809" s="97"/>
    </row>
    <row r="35810" spans="18:18" x14ac:dyDescent="0.2">
      <c r="R35810" s="234"/>
    </row>
    <row r="35811" spans="18:18" x14ac:dyDescent="0.2">
      <c r="R35811" s="262"/>
    </row>
    <row r="35812" spans="18:18" x14ac:dyDescent="0.2">
      <c r="R35812" s="234"/>
    </row>
    <row r="35813" spans="18:18" x14ac:dyDescent="0.2">
      <c r="R35813" s="234"/>
    </row>
    <row r="35814" spans="18:18" x14ac:dyDescent="0.2">
      <c r="R35814" s="94"/>
    </row>
    <row r="35829" spans="18:18" x14ac:dyDescent="0.2">
      <c r="R35829" s="235"/>
    </row>
    <row r="35830" spans="18:18" x14ac:dyDescent="0.2">
      <c r="R35830" s="234"/>
    </row>
    <row r="35831" spans="18:18" x14ac:dyDescent="0.2">
      <c r="R35831" s="236"/>
    </row>
    <row r="35832" spans="18:18" x14ac:dyDescent="0.2">
      <c r="R35832" s="236"/>
    </row>
    <row r="35833" spans="18:18" x14ac:dyDescent="0.2">
      <c r="R35833" s="234"/>
    </row>
    <row r="35834" spans="18:18" x14ac:dyDescent="0.2">
      <c r="R35834" s="236"/>
    </row>
    <row r="35835" spans="18:18" x14ac:dyDescent="0.2">
      <c r="R35835" s="236"/>
    </row>
    <row r="35836" spans="18:18" x14ac:dyDescent="0.2">
      <c r="R35836" s="237"/>
    </row>
    <row r="35837" spans="18:18" x14ac:dyDescent="0.2">
      <c r="R35837" s="237"/>
    </row>
    <row r="35842" spans="18:18" x14ac:dyDescent="0.2">
      <c r="R35842" s="97"/>
    </row>
    <row r="35843" spans="18:18" x14ac:dyDescent="0.2">
      <c r="R35843" s="234"/>
    </row>
    <row r="35844" spans="18:18" x14ac:dyDescent="0.2">
      <c r="R35844" s="262"/>
    </row>
    <row r="35845" spans="18:18" x14ac:dyDescent="0.2">
      <c r="R35845" s="234"/>
    </row>
    <row r="35846" spans="18:18" x14ac:dyDescent="0.2">
      <c r="R35846" s="234"/>
    </row>
    <row r="35847" spans="18:18" x14ac:dyDescent="0.2">
      <c r="R35847" s="94"/>
    </row>
    <row r="35862" spans="18:18" x14ac:dyDescent="0.2">
      <c r="R35862" s="235"/>
    </row>
    <row r="35863" spans="18:18" x14ac:dyDescent="0.2">
      <c r="R35863" s="234"/>
    </row>
    <row r="35864" spans="18:18" x14ac:dyDescent="0.2">
      <c r="R35864" s="236"/>
    </row>
    <row r="35865" spans="18:18" x14ac:dyDescent="0.2">
      <c r="R35865" s="236"/>
    </row>
    <row r="35866" spans="18:18" x14ac:dyDescent="0.2">
      <c r="R35866" s="234"/>
    </row>
    <row r="35867" spans="18:18" x14ac:dyDescent="0.2">
      <c r="R35867" s="236"/>
    </row>
    <row r="35868" spans="18:18" x14ac:dyDescent="0.2">
      <c r="R35868" s="236"/>
    </row>
    <row r="35869" spans="18:18" x14ac:dyDescent="0.2">
      <c r="R35869" s="237"/>
    </row>
    <row r="35870" spans="18:18" x14ac:dyDescent="0.2">
      <c r="R35870" s="237"/>
    </row>
    <row r="35875" spans="18:18" x14ac:dyDescent="0.2">
      <c r="R35875" s="97"/>
    </row>
    <row r="35876" spans="18:18" x14ac:dyDescent="0.2">
      <c r="R35876" s="234"/>
    </row>
    <row r="35877" spans="18:18" x14ac:dyDescent="0.2">
      <c r="R35877" s="262"/>
    </row>
    <row r="35878" spans="18:18" x14ac:dyDescent="0.2">
      <c r="R35878" s="234"/>
    </row>
    <row r="35879" spans="18:18" x14ac:dyDescent="0.2">
      <c r="R35879" s="234"/>
    </row>
    <row r="35880" spans="18:18" x14ac:dyDescent="0.2">
      <c r="R35880" s="94"/>
    </row>
    <row r="35895" spans="18:18" x14ac:dyDescent="0.2">
      <c r="R35895" s="235"/>
    </row>
    <row r="35896" spans="18:18" x14ac:dyDescent="0.2">
      <c r="R35896" s="234"/>
    </row>
    <row r="35897" spans="18:18" x14ac:dyDescent="0.2">
      <c r="R35897" s="236"/>
    </row>
    <row r="35898" spans="18:18" x14ac:dyDescent="0.2">
      <c r="R35898" s="236"/>
    </row>
    <row r="35899" spans="18:18" x14ac:dyDescent="0.2">
      <c r="R35899" s="234"/>
    </row>
    <row r="35900" spans="18:18" x14ac:dyDescent="0.2">
      <c r="R35900" s="236"/>
    </row>
    <row r="35901" spans="18:18" x14ac:dyDescent="0.2">
      <c r="R35901" s="236"/>
    </row>
    <row r="35902" spans="18:18" x14ac:dyDescent="0.2">
      <c r="R35902" s="237"/>
    </row>
    <row r="35903" spans="18:18" x14ac:dyDescent="0.2">
      <c r="R35903" s="237"/>
    </row>
    <row r="35908" spans="18:18" x14ac:dyDescent="0.2">
      <c r="R35908" s="97"/>
    </row>
    <row r="35909" spans="18:18" x14ac:dyDescent="0.2">
      <c r="R35909" s="234"/>
    </row>
    <row r="35910" spans="18:18" x14ac:dyDescent="0.2">
      <c r="R35910" s="262"/>
    </row>
    <row r="35911" spans="18:18" x14ac:dyDescent="0.2">
      <c r="R35911" s="234"/>
    </row>
    <row r="35912" spans="18:18" x14ac:dyDescent="0.2">
      <c r="R35912" s="234"/>
    </row>
    <row r="35913" spans="18:18" x14ac:dyDescent="0.2">
      <c r="R35913" s="94"/>
    </row>
    <row r="35928" spans="18:18" x14ac:dyDescent="0.2">
      <c r="R35928" s="235"/>
    </row>
    <row r="35929" spans="18:18" x14ac:dyDescent="0.2">
      <c r="R35929" s="234"/>
    </row>
    <row r="35930" spans="18:18" x14ac:dyDescent="0.2">
      <c r="R35930" s="236"/>
    </row>
    <row r="35931" spans="18:18" x14ac:dyDescent="0.2">
      <c r="R35931" s="236"/>
    </row>
    <row r="35932" spans="18:18" x14ac:dyDescent="0.2">
      <c r="R35932" s="234"/>
    </row>
    <row r="35933" spans="18:18" x14ac:dyDescent="0.2">
      <c r="R35933" s="236"/>
    </row>
    <row r="35934" spans="18:18" x14ac:dyDescent="0.2">
      <c r="R35934" s="236"/>
    </row>
    <row r="35935" spans="18:18" x14ac:dyDescent="0.2">
      <c r="R35935" s="237"/>
    </row>
    <row r="35936" spans="18:18" x14ac:dyDescent="0.2">
      <c r="R35936" s="237"/>
    </row>
    <row r="35941" spans="18:18" x14ac:dyDescent="0.2">
      <c r="R35941" s="97"/>
    </row>
    <row r="35942" spans="18:18" x14ac:dyDescent="0.2">
      <c r="R35942" s="234"/>
    </row>
    <row r="35943" spans="18:18" x14ac:dyDescent="0.2">
      <c r="R35943" s="262"/>
    </row>
    <row r="35944" spans="18:18" x14ac:dyDescent="0.2">
      <c r="R35944" s="234"/>
    </row>
    <row r="35945" spans="18:18" x14ac:dyDescent="0.2">
      <c r="R35945" s="234"/>
    </row>
    <row r="35946" spans="18:18" x14ac:dyDescent="0.2">
      <c r="R35946" s="94"/>
    </row>
    <row r="35961" spans="18:18" x14ac:dyDescent="0.2">
      <c r="R35961" s="235"/>
    </row>
    <row r="35962" spans="18:18" x14ac:dyDescent="0.2">
      <c r="R35962" s="234"/>
    </row>
    <row r="35963" spans="18:18" x14ac:dyDescent="0.2">
      <c r="R35963" s="236"/>
    </row>
    <row r="35964" spans="18:18" x14ac:dyDescent="0.2">
      <c r="R35964" s="236"/>
    </row>
    <row r="35965" spans="18:18" x14ac:dyDescent="0.2">
      <c r="R35965" s="234"/>
    </row>
    <row r="35966" spans="18:18" x14ac:dyDescent="0.2">
      <c r="R35966" s="236"/>
    </row>
    <row r="35967" spans="18:18" x14ac:dyDescent="0.2">
      <c r="R35967" s="236"/>
    </row>
    <row r="35968" spans="18:18" x14ac:dyDescent="0.2">
      <c r="R35968" s="237"/>
    </row>
    <row r="35969" spans="18:18" x14ac:dyDescent="0.2">
      <c r="R35969" s="237"/>
    </row>
    <row r="35974" spans="18:18" x14ac:dyDescent="0.2">
      <c r="R35974" s="97"/>
    </row>
    <row r="35975" spans="18:18" x14ac:dyDescent="0.2">
      <c r="R35975" s="234"/>
    </row>
    <row r="35976" spans="18:18" x14ac:dyDescent="0.2">
      <c r="R35976" s="262"/>
    </row>
    <row r="35977" spans="18:18" x14ac:dyDescent="0.2">
      <c r="R35977" s="234"/>
    </row>
    <row r="35978" spans="18:18" x14ac:dyDescent="0.2">
      <c r="R35978" s="234"/>
    </row>
    <row r="35979" spans="18:18" x14ac:dyDescent="0.2">
      <c r="R35979" s="94"/>
    </row>
    <row r="35994" spans="18:18" x14ac:dyDescent="0.2">
      <c r="R35994" s="235"/>
    </row>
    <row r="35995" spans="18:18" x14ac:dyDescent="0.2">
      <c r="R35995" s="234"/>
    </row>
    <row r="35996" spans="18:18" x14ac:dyDescent="0.2">
      <c r="R35996" s="236"/>
    </row>
    <row r="35997" spans="18:18" x14ac:dyDescent="0.2">
      <c r="R35997" s="236"/>
    </row>
    <row r="35998" spans="18:18" x14ac:dyDescent="0.2">
      <c r="R35998" s="234"/>
    </row>
    <row r="35999" spans="18:18" x14ac:dyDescent="0.2">
      <c r="R35999" s="236"/>
    </row>
    <row r="36000" spans="18:18" x14ac:dyDescent="0.2">
      <c r="R36000" s="236"/>
    </row>
    <row r="36001" spans="18:18" x14ac:dyDescent="0.2">
      <c r="R36001" s="237"/>
    </row>
    <row r="36002" spans="18:18" x14ac:dyDescent="0.2">
      <c r="R36002" s="237"/>
    </row>
    <row r="36007" spans="18:18" x14ac:dyDescent="0.2">
      <c r="R36007" s="97"/>
    </row>
    <row r="36008" spans="18:18" x14ac:dyDescent="0.2">
      <c r="R36008" s="234"/>
    </row>
    <row r="36009" spans="18:18" x14ac:dyDescent="0.2">
      <c r="R36009" s="262"/>
    </row>
    <row r="36010" spans="18:18" x14ac:dyDescent="0.2">
      <c r="R36010" s="234"/>
    </row>
    <row r="36011" spans="18:18" x14ac:dyDescent="0.2">
      <c r="R36011" s="234"/>
    </row>
    <row r="36012" spans="18:18" x14ac:dyDescent="0.2">
      <c r="R36012" s="94"/>
    </row>
    <row r="36027" spans="18:18" x14ac:dyDescent="0.2">
      <c r="R36027" s="235"/>
    </row>
    <row r="36028" spans="18:18" x14ac:dyDescent="0.2">
      <c r="R36028" s="234"/>
    </row>
    <row r="36029" spans="18:18" x14ac:dyDescent="0.2">
      <c r="R36029" s="236"/>
    </row>
    <row r="36030" spans="18:18" x14ac:dyDescent="0.2">
      <c r="R36030" s="236"/>
    </row>
    <row r="36031" spans="18:18" x14ac:dyDescent="0.2">
      <c r="R36031" s="234"/>
    </row>
    <row r="36032" spans="18:18" x14ac:dyDescent="0.2">
      <c r="R36032" s="236"/>
    </row>
    <row r="36033" spans="18:18" x14ac:dyDescent="0.2">
      <c r="R36033" s="236"/>
    </row>
    <row r="36034" spans="18:18" x14ac:dyDescent="0.2">
      <c r="R36034" s="237"/>
    </row>
    <row r="36035" spans="18:18" x14ac:dyDescent="0.2">
      <c r="R36035" s="237"/>
    </row>
    <row r="36040" spans="18:18" x14ac:dyDescent="0.2">
      <c r="R36040" s="97"/>
    </row>
    <row r="36041" spans="18:18" x14ac:dyDescent="0.2">
      <c r="R36041" s="234"/>
    </row>
    <row r="36042" spans="18:18" x14ac:dyDescent="0.2">
      <c r="R36042" s="262"/>
    </row>
    <row r="36043" spans="18:18" x14ac:dyDescent="0.2">
      <c r="R36043" s="234"/>
    </row>
    <row r="36044" spans="18:18" x14ac:dyDescent="0.2">
      <c r="R36044" s="234"/>
    </row>
    <row r="36045" spans="18:18" x14ac:dyDescent="0.2">
      <c r="R36045" s="94"/>
    </row>
    <row r="36060" spans="18:18" x14ac:dyDescent="0.2">
      <c r="R36060" s="235"/>
    </row>
    <row r="36061" spans="18:18" x14ac:dyDescent="0.2">
      <c r="R36061" s="234"/>
    </row>
    <row r="36062" spans="18:18" x14ac:dyDescent="0.2">
      <c r="R36062" s="236"/>
    </row>
    <row r="36063" spans="18:18" x14ac:dyDescent="0.2">
      <c r="R36063" s="236"/>
    </row>
    <row r="36064" spans="18:18" x14ac:dyDescent="0.2">
      <c r="R36064" s="234"/>
    </row>
    <row r="36065" spans="18:18" x14ac:dyDescent="0.2">
      <c r="R36065" s="236"/>
    </row>
    <row r="36066" spans="18:18" x14ac:dyDescent="0.2">
      <c r="R36066" s="236"/>
    </row>
    <row r="36067" spans="18:18" x14ac:dyDescent="0.2">
      <c r="R36067" s="237"/>
    </row>
    <row r="36068" spans="18:18" x14ac:dyDescent="0.2">
      <c r="R36068" s="237"/>
    </row>
    <row r="36073" spans="18:18" x14ac:dyDescent="0.2">
      <c r="R36073" s="97"/>
    </row>
    <row r="36074" spans="18:18" x14ac:dyDescent="0.2">
      <c r="R36074" s="234"/>
    </row>
    <row r="36075" spans="18:18" x14ac:dyDescent="0.2">
      <c r="R36075" s="262"/>
    </row>
    <row r="36076" spans="18:18" x14ac:dyDescent="0.2">
      <c r="R36076" s="234"/>
    </row>
    <row r="36077" spans="18:18" x14ac:dyDescent="0.2">
      <c r="R36077" s="234"/>
    </row>
    <row r="36078" spans="18:18" x14ac:dyDescent="0.2">
      <c r="R36078" s="94"/>
    </row>
    <row r="36093" spans="18:18" x14ac:dyDescent="0.2">
      <c r="R36093" s="235"/>
    </row>
    <row r="36094" spans="18:18" x14ac:dyDescent="0.2">
      <c r="R36094" s="234"/>
    </row>
    <row r="36095" spans="18:18" x14ac:dyDescent="0.2">
      <c r="R36095" s="236"/>
    </row>
    <row r="36096" spans="18:18" x14ac:dyDescent="0.2">
      <c r="R36096" s="236"/>
    </row>
    <row r="36097" spans="18:18" x14ac:dyDescent="0.2">
      <c r="R36097" s="234"/>
    </row>
    <row r="36098" spans="18:18" x14ac:dyDescent="0.2">
      <c r="R36098" s="236"/>
    </row>
    <row r="36099" spans="18:18" x14ac:dyDescent="0.2">
      <c r="R36099" s="236"/>
    </row>
    <row r="36100" spans="18:18" x14ac:dyDescent="0.2">
      <c r="R36100" s="237"/>
    </row>
    <row r="36101" spans="18:18" x14ac:dyDescent="0.2">
      <c r="R36101" s="237"/>
    </row>
    <row r="36106" spans="18:18" x14ac:dyDescent="0.2">
      <c r="R36106" s="97"/>
    </row>
    <row r="36107" spans="18:18" x14ac:dyDescent="0.2">
      <c r="R36107" s="234"/>
    </row>
    <row r="36108" spans="18:18" x14ac:dyDescent="0.2">
      <c r="R36108" s="262"/>
    </row>
    <row r="36109" spans="18:18" x14ac:dyDescent="0.2">
      <c r="R36109" s="234"/>
    </row>
    <row r="36110" spans="18:18" x14ac:dyDescent="0.2">
      <c r="R36110" s="234"/>
    </row>
    <row r="36111" spans="18:18" x14ac:dyDescent="0.2">
      <c r="R36111" s="94"/>
    </row>
    <row r="36126" spans="18:18" x14ac:dyDescent="0.2">
      <c r="R36126" s="235"/>
    </row>
    <row r="36127" spans="18:18" x14ac:dyDescent="0.2">
      <c r="R36127" s="234"/>
    </row>
    <row r="36128" spans="18:18" x14ac:dyDescent="0.2">
      <c r="R36128" s="236"/>
    </row>
    <row r="36129" spans="18:18" x14ac:dyDescent="0.2">
      <c r="R36129" s="236"/>
    </row>
    <row r="36130" spans="18:18" x14ac:dyDescent="0.2">
      <c r="R36130" s="234"/>
    </row>
    <row r="36131" spans="18:18" x14ac:dyDescent="0.2">
      <c r="R36131" s="236"/>
    </row>
    <row r="36132" spans="18:18" x14ac:dyDescent="0.2">
      <c r="R36132" s="236"/>
    </row>
    <row r="36133" spans="18:18" x14ac:dyDescent="0.2">
      <c r="R36133" s="237"/>
    </row>
    <row r="36134" spans="18:18" x14ac:dyDescent="0.2">
      <c r="R36134" s="237"/>
    </row>
    <row r="36139" spans="18:18" x14ac:dyDescent="0.2">
      <c r="R36139" s="97"/>
    </row>
    <row r="36140" spans="18:18" x14ac:dyDescent="0.2">
      <c r="R36140" s="234"/>
    </row>
    <row r="36141" spans="18:18" x14ac:dyDescent="0.2">
      <c r="R36141" s="262"/>
    </row>
    <row r="36142" spans="18:18" x14ac:dyDescent="0.2">
      <c r="R36142" s="234"/>
    </row>
    <row r="36143" spans="18:18" x14ac:dyDescent="0.2">
      <c r="R36143" s="234"/>
    </row>
    <row r="36144" spans="18:18" x14ac:dyDescent="0.2">
      <c r="R36144" s="94"/>
    </row>
    <row r="36159" spans="18:18" x14ac:dyDescent="0.2">
      <c r="R36159" s="235"/>
    </row>
    <row r="36160" spans="18:18" x14ac:dyDescent="0.2">
      <c r="R36160" s="234"/>
    </row>
    <row r="36161" spans="18:18" x14ac:dyDescent="0.2">
      <c r="R36161" s="236"/>
    </row>
    <row r="36162" spans="18:18" x14ac:dyDescent="0.2">
      <c r="R36162" s="236"/>
    </row>
    <row r="36163" spans="18:18" x14ac:dyDescent="0.2">
      <c r="R36163" s="234"/>
    </row>
    <row r="36164" spans="18:18" x14ac:dyDescent="0.2">
      <c r="R36164" s="236"/>
    </row>
    <row r="36165" spans="18:18" x14ac:dyDescent="0.2">
      <c r="R36165" s="236"/>
    </row>
    <row r="36166" spans="18:18" x14ac:dyDescent="0.2">
      <c r="R36166" s="237"/>
    </row>
    <row r="36167" spans="18:18" x14ac:dyDescent="0.2">
      <c r="R36167" s="237"/>
    </row>
    <row r="36172" spans="18:18" x14ac:dyDescent="0.2">
      <c r="R36172" s="97"/>
    </row>
    <row r="36173" spans="18:18" x14ac:dyDescent="0.2">
      <c r="R36173" s="234"/>
    </row>
    <row r="36174" spans="18:18" x14ac:dyDescent="0.2">
      <c r="R36174" s="262"/>
    </row>
    <row r="36175" spans="18:18" x14ac:dyDescent="0.2">
      <c r="R36175" s="234"/>
    </row>
    <row r="36176" spans="18:18" x14ac:dyDescent="0.2">
      <c r="R36176" s="234"/>
    </row>
    <row r="36177" spans="18:18" x14ac:dyDescent="0.2">
      <c r="R36177" s="94"/>
    </row>
    <row r="36192" spans="18:18" x14ac:dyDescent="0.2">
      <c r="R36192" s="235"/>
    </row>
    <row r="36193" spans="18:18" x14ac:dyDescent="0.2">
      <c r="R36193" s="234"/>
    </row>
    <row r="36194" spans="18:18" x14ac:dyDescent="0.2">
      <c r="R36194" s="236"/>
    </row>
    <row r="36195" spans="18:18" x14ac:dyDescent="0.2">
      <c r="R36195" s="236"/>
    </row>
    <row r="36196" spans="18:18" x14ac:dyDescent="0.2">
      <c r="R36196" s="234"/>
    </row>
    <row r="36197" spans="18:18" x14ac:dyDescent="0.2">
      <c r="R36197" s="236"/>
    </row>
    <row r="36198" spans="18:18" x14ac:dyDescent="0.2">
      <c r="R36198" s="236"/>
    </row>
    <row r="36199" spans="18:18" x14ac:dyDescent="0.2">
      <c r="R36199" s="237"/>
    </row>
    <row r="36200" spans="18:18" x14ac:dyDescent="0.2">
      <c r="R36200" s="237"/>
    </row>
    <row r="36205" spans="18:18" x14ac:dyDescent="0.2">
      <c r="R36205" s="97"/>
    </row>
    <row r="36206" spans="18:18" x14ac:dyDescent="0.2">
      <c r="R36206" s="234"/>
    </row>
    <row r="36207" spans="18:18" x14ac:dyDescent="0.2">
      <c r="R36207" s="262"/>
    </row>
    <row r="36208" spans="18:18" x14ac:dyDescent="0.2">
      <c r="R36208" s="234"/>
    </row>
    <row r="36209" spans="18:18" x14ac:dyDescent="0.2">
      <c r="R36209" s="234"/>
    </row>
    <row r="36210" spans="18:18" x14ac:dyDescent="0.2">
      <c r="R36210" s="94"/>
    </row>
    <row r="36225" spans="18:18" x14ac:dyDescent="0.2">
      <c r="R36225" s="235"/>
    </row>
    <row r="36226" spans="18:18" x14ac:dyDescent="0.2">
      <c r="R36226" s="234"/>
    </row>
    <row r="36227" spans="18:18" x14ac:dyDescent="0.2">
      <c r="R36227" s="236"/>
    </row>
    <row r="36228" spans="18:18" x14ac:dyDescent="0.2">
      <c r="R36228" s="236"/>
    </row>
    <row r="36229" spans="18:18" x14ac:dyDescent="0.2">
      <c r="R36229" s="234"/>
    </row>
    <row r="36230" spans="18:18" x14ac:dyDescent="0.2">
      <c r="R36230" s="236"/>
    </row>
    <row r="36231" spans="18:18" x14ac:dyDescent="0.2">
      <c r="R36231" s="236"/>
    </row>
    <row r="36232" spans="18:18" x14ac:dyDescent="0.2">
      <c r="R36232" s="237"/>
    </row>
    <row r="36233" spans="18:18" x14ac:dyDescent="0.2">
      <c r="R36233" s="237"/>
    </row>
    <row r="36238" spans="18:18" x14ac:dyDescent="0.2">
      <c r="R36238" s="97"/>
    </row>
    <row r="36239" spans="18:18" x14ac:dyDescent="0.2">
      <c r="R36239" s="234"/>
    </row>
    <row r="36240" spans="18:18" x14ac:dyDescent="0.2">
      <c r="R36240" s="262"/>
    </row>
    <row r="36241" spans="18:18" x14ac:dyDescent="0.2">
      <c r="R36241" s="234"/>
    </row>
    <row r="36242" spans="18:18" x14ac:dyDescent="0.2">
      <c r="R36242" s="234"/>
    </row>
    <row r="36243" spans="18:18" x14ac:dyDescent="0.2">
      <c r="R36243" s="94"/>
    </row>
    <row r="36258" spans="18:18" x14ac:dyDescent="0.2">
      <c r="R36258" s="235"/>
    </row>
    <row r="36259" spans="18:18" x14ac:dyDescent="0.2">
      <c r="R36259" s="234"/>
    </row>
    <row r="36260" spans="18:18" x14ac:dyDescent="0.2">
      <c r="R36260" s="236"/>
    </row>
    <row r="36261" spans="18:18" x14ac:dyDescent="0.2">
      <c r="R36261" s="236"/>
    </row>
    <row r="36262" spans="18:18" x14ac:dyDescent="0.2">
      <c r="R36262" s="234"/>
    </row>
    <row r="36263" spans="18:18" x14ac:dyDescent="0.2">
      <c r="R36263" s="236"/>
    </row>
    <row r="36264" spans="18:18" x14ac:dyDescent="0.2">
      <c r="R36264" s="236"/>
    </row>
    <row r="36265" spans="18:18" x14ac:dyDescent="0.2">
      <c r="R36265" s="237"/>
    </row>
    <row r="36266" spans="18:18" x14ac:dyDescent="0.2">
      <c r="R36266" s="237"/>
    </row>
    <row r="36271" spans="18:18" x14ac:dyDescent="0.2">
      <c r="R36271" s="97"/>
    </row>
    <row r="36272" spans="18:18" x14ac:dyDescent="0.2">
      <c r="R36272" s="234"/>
    </row>
    <row r="36273" spans="18:18" x14ac:dyDescent="0.2">
      <c r="R36273" s="262"/>
    </row>
    <row r="36274" spans="18:18" x14ac:dyDescent="0.2">
      <c r="R36274" s="234"/>
    </row>
    <row r="36275" spans="18:18" x14ac:dyDescent="0.2">
      <c r="R36275" s="234"/>
    </row>
    <row r="36276" spans="18:18" x14ac:dyDescent="0.2">
      <c r="R36276" s="94"/>
    </row>
    <row r="36291" spans="18:18" x14ac:dyDescent="0.2">
      <c r="R36291" s="235"/>
    </row>
    <row r="36292" spans="18:18" x14ac:dyDescent="0.2">
      <c r="R36292" s="234"/>
    </row>
    <row r="36293" spans="18:18" x14ac:dyDescent="0.2">
      <c r="R36293" s="236"/>
    </row>
    <row r="36294" spans="18:18" x14ac:dyDescent="0.2">
      <c r="R36294" s="236"/>
    </row>
    <row r="36295" spans="18:18" x14ac:dyDescent="0.2">
      <c r="R36295" s="234"/>
    </row>
    <row r="36296" spans="18:18" x14ac:dyDescent="0.2">
      <c r="R36296" s="236"/>
    </row>
    <row r="36297" spans="18:18" x14ac:dyDescent="0.2">
      <c r="R36297" s="236"/>
    </row>
    <row r="36298" spans="18:18" x14ac:dyDescent="0.2">
      <c r="R36298" s="237"/>
    </row>
    <row r="36299" spans="18:18" x14ac:dyDescent="0.2">
      <c r="R36299" s="237"/>
    </row>
    <row r="36304" spans="18:18" x14ac:dyDescent="0.2">
      <c r="R36304" s="97"/>
    </row>
    <row r="36305" spans="18:18" x14ac:dyDescent="0.2">
      <c r="R36305" s="234"/>
    </row>
    <row r="36306" spans="18:18" x14ac:dyDescent="0.2">
      <c r="R36306" s="262"/>
    </row>
    <row r="36307" spans="18:18" x14ac:dyDescent="0.2">
      <c r="R36307" s="234"/>
    </row>
    <row r="36308" spans="18:18" x14ac:dyDescent="0.2">
      <c r="R36308" s="234"/>
    </row>
    <row r="36309" spans="18:18" x14ac:dyDescent="0.2">
      <c r="R36309" s="94"/>
    </row>
    <row r="36324" spans="18:18" x14ac:dyDescent="0.2">
      <c r="R36324" s="235"/>
    </row>
    <row r="36325" spans="18:18" x14ac:dyDescent="0.2">
      <c r="R36325" s="234"/>
    </row>
    <row r="36326" spans="18:18" x14ac:dyDescent="0.2">
      <c r="R36326" s="236"/>
    </row>
    <row r="36327" spans="18:18" x14ac:dyDescent="0.2">
      <c r="R36327" s="236"/>
    </row>
    <row r="36328" spans="18:18" x14ac:dyDescent="0.2">
      <c r="R36328" s="234"/>
    </row>
    <row r="36329" spans="18:18" x14ac:dyDescent="0.2">
      <c r="R36329" s="236"/>
    </row>
    <row r="36330" spans="18:18" x14ac:dyDescent="0.2">
      <c r="R36330" s="236"/>
    </row>
    <row r="36331" spans="18:18" x14ac:dyDescent="0.2">
      <c r="R36331" s="237"/>
    </row>
    <row r="36332" spans="18:18" x14ac:dyDescent="0.2">
      <c r="R36332" s="237"/>
    </row>
    <row r="36337" spans="18:18" x14ac:dyDescent="0.2">
      <c r="R36337" s="97"/>
    </row>
    <row r="36338" spans="18:18" x14ac:dyDescent="0.2">
      <c r="R36338" s="234"/>
    </row>
    <row r="36339" spans="18:18" x14ac:dyDescent="0.2">
      <c r="R36339" s="262"/>
    </row>
    <row r="36340" spans="18:18" x14ac:dyDescent="0.2">
      <c r="R36340" s="234"/>
    </row>
    <row r="36341" spans="18:18" x14ac:dyDescent="0.2">
      <c r="R36341" s="234"/>
    </row>
    <row r="36342" spans="18:18" x14ac:dyDescent="0.2">
      <c r="R36342" s="94"/>
    </row>
    <row r="36357" spans="18:18" x14ac:dyDescent="0.2">
      <c r="R36357" s="235"/>
    </row>
    <row r="36358" spans="18:18" x14ac:dyDescent="0.2">
      <c r="R36358" s="234"/>
    </row>
    <row r="36359" spans="18:18" x14ac:dyDescent="0.2">
      <c r="R36359" s="236"/>
    </row>
    <row r="36360" spans="18:18" x14ac:dyDescent="0.2">
      <c r="R36360" s="236"/>
    </row>
    <row r="36361" spans="18:18" x14ac:dyDescent="0.2">
      <c r="R36361" s="234"/>
    </row>
    <row r="36362" spans="18:18" x14ac:dyDescent="0.2">
      <c r="R36362" s="236"/>
    </row>
    <row r="36363" spans="18:18" x14ac:dyDescent="0.2">
      <c r="R36363" s="236"/>
    </row>
    <row r="36364" spans="18:18" x14ac:dyDescent="0.2">
      <c r="R36364" s="237"/>
    </row>
    <row r="36365" spans="18:18" x14ac:dyDescent="0.2">
      <c r="R36365" s="237"/>
    </row>
    <row r="36370" spans="18:18" x14ac:dyDescent="0.2">
      <c r="R36370" s="97"/>
    </row>
    <row r="36371" spans="18:18" x14ac:dyDescent="0.2">
      <c r="R36371" s="234"/>
    </row>
    <row r="36372" spans="18:18" x14ac:dyDescent="0.2">
      <c r="R36372" s="262"/>
    </row>
    <row r="36373" spans="18:18" x14ac:dyDescent="0.2">
      <c r="R36373" s="234"/>
    </row>
    <row r="36374" spans="18:18" x14ac:dyDescent="0.2">
      <c r="R36374" s="234"/>
    </row>
    <row r="36375" spans="18:18" x14ac:dyDescent="0.2">
      <c r="R36375" s="94"/>
    </row>
    <row r="36390" spans="18:18" x14ac:dyDescent="0.2">
      <c r="R36390" s="235"/>
    </row>
    <row r="36391" spans="18:18" x14ac:dyDescent="0.2">
      <c r="R36391" s="234"/>
    </row>
    <row r="36392" spans="18:18" x14ac:dyDescent="0.2">
      <c r="R36392" s="236"/>
    </row>
    <row r="36393" spans="18:18" x14ac:dyDescent="0.2">
      <c r="R36393" s="236"/>
    </row>
    <row r="36394" spans="18:18" x14ac:dyDescent="0.2">
      <c r="R36394" s="234"/>
    </row>
    <row r="36395" spans="18:18" x14ac:dyDescent="0.2">
      <c r="R36395" s="236"/>
    </row>
    <row r="36396" spans="18:18" x14ac:dyDescent="0.2">
      <c r="R36396" s="236"/>
    </row>
    <row r="36397" spans="18:18" x14ac:dyDescent="0.2">
      <c r="R36397" s="237"/>
    </row>
    <row r="36398" spans="18:18" x14ac:dyDescent="0.2">
      <c r="R36398" s="237"/>
    </row>
    <row r="36403" spans="18:18" x14ac:dyDescent="0.2">
      <c r="R36403" s="97"/>
    </row>
    <row r="36404" spans="18:18" x14ac:dyDescent="0.2">
      <c r="R36404" s="234"/>
    </row>
    <row r="36405" spans="18:18" x14ac:dyDescent="0.2">
      <c r="R36405" s="262"/>
    </row>
    <row r="36406" spans="18:18" x14ac:dyDescent="0.2">
      <c r="R36406" s="234"/>
    </row>
    <row r="36407" spans="18:18" x14ac:dyDescent="0.2">
      <c r="R36407" s="234"/>
    </row>
    <row r="36408" spans="18:18" x14ac:dyDescent="0.2">
      <c r="R36408" s="94"/>
    </row>
    <row r="36423" spans="18:18" x14ac:dyDescent="0.2">
      <c r="R36423" s="235"/>
    </row>
    <row r="36424" spans="18:18" x14ac:dyDescent="0.2">
      <c r="R36424" s="234"/>
    </row>
    <row r="36425" spans="18:18" x14ac:dyDescent="0.2">
      <c r="R36425" s="236"/>
    </row>
    <row r="36426" spans="18:18" x14ac:dyDescent="0.2">
      <c r="R36426" s="236"/>
    </row>
    <row r="36427" spans="18:18" x14ac:dyDescent="0.2">
      <c r="R36427" s="234"/>
    </row>
    <row r="36428" spans="18:18" x14ac:dyDescent="0.2">
      <c r="R36428" s="236"/>
    </row>
    <row r="36429" spans="18:18" x14ac:dyDescent="0.2">
      <c r="R36429" s="236"/>
    </row>
    <row r="36430" spans="18:18" x14ac:dyDescent="0.2">
      <c r="R36430" s="237"/>
    </row>
    <row r="36431" spans="18:18" x14ac:dyDescent="0.2">
      <c r="R36431" s="237"/>
    </row>
    <row r="36436" spans="18:18" x14ac:dyDescent="0.2">
      <c r="R36436" s="97"/>
    </row>
    <row r="36437" spans="18:18" x14ac:dyDescent="0.2">
      <c r="R36437" s="234"/>
    </row>
    <row r="36438" spans="18:18" x14ac:dyDescent="0.2">
      <c r="R36438" s="262"/>
    </row>
    <row r="36439" spans="18:18" x14ac:dyDescent="0.2">
      <c r="R36439" s="234"/>
    </row>
    <row r="36440" spans="18:18" x14ac:dyDescent="0.2">
      <c r="R36440" s="234"/>
    </row>
    <row r="36441" spans="18:18" x14ac:dyDescent="0.2">
      <c r="R36441" s="94"/>
    </row>
    <row r="36456" spans="18:18" x14ac:dyDescent="0.2">
      <c r="R36456" s="235"/>
    </row>
    <row r="36457" spans="18:18" x14ac:dyDescent="0.2">
      <c r="R36457" s="234"/>
    </row>
    <row r="36458" spans="18:18" x14ac:dyDescent="0.2">
      <c r="R36458" s="236"/>
    </row>
    <row r="36459" spans="18:18" x14ac:dyDescent="0.2">
      <c r="R36459" s="236"/>
    </row>
    <row r="36460" spans="18:18" x14ac:dyDescent="0.2">
      <c r="R36460" s="234"/>
    </row>
    <row r="36461" spans="18:18" x14ac:dyDescent="0.2">
      <c r="R36461" s="236"/>
    </row>
    <row r="36462" spans="18:18" x14ac:dyDescent="0.2">
      <c r="R36462" s="236"/>
    </row>
    <row r="36463" spans="18:18" x14ac:dyDescent="0.2">
      <c r="R36463" s="237"/>
    </row>
    <row r="36464" spans="18:18" x14ac:dyDescent="0.2">
      <c r="R36464" s="237"/>
    </row>
    <row r="36469" spans="18:18" x14ac:dyDescent="0.2">
      <c r="R36469" s="97"/>
    </row>
    <row r="36470" spans="18:18" x14ac:dyDescent="0.2">
      <c r="R36470" s="234"/>
    </row>
    <row r="36471" spans="18:18" x14ac:dyDescent="0.2">
      <c r="R36471" s="262"/>
    </row>
    <row r="36472" spans="18:18" x14ac:dyDescent="0.2">
      <c r="R36472" s="234"/>
    </row>
    <row r="36473" spans="18:18" x14ac:dyDescent="0.2">
      <c r="R36473" s="234"/>
    </row>
    <row r="36474" spans="18:18" x14ac:dyDescent="0.2">
      <c r="R36474" s="94"/>
    </row>
    <row r="36489" spans="18:18" x14ac:dyDescent="0.2">
      <c r="R36489" s="235"/>
    </row>
    <row r="36490" spans="18:18" x14ac:dyDescent="0.2">
      <c r="R36490" s="234"/>
    </row>
    <row r="36491" spans="18:18" x14ac:dyDescent="0.2">
      <c r="R36491" s="236"/>
    </row>
    <row r="36492" spans="18:18" x14ac:dyDescent="0.2">
      <c r="R36492" s="236"/>
    </row>
    <row r="36493" spans="18:18" x14ac:dyDescent="0.2">
      <c r="R36493" s="234"/>
    </row>
    <row r="36494" spans="18:18" x14ac:dyDescent="0.2">
      <c r="R36494" s="236"/>
    </row>
    <row r="36495" spans="18:18" x14ac:dyDescent="0.2">
      <c r="R36495" s="236"/>
    </row>
    <row r="36496" spans="18:18" x14ac:dyDescent="0.2">
      <c r="R36496" s="237"/>
    </row>
    <row r="36497" spans="18:18" x14ac:dyDescent="0.2">
      <c r="R36497" s="237"/>
    </row>
    <row r="36502" spans="18:18" x14ac:dyDescent="0.2">
      <c r="R36502" s="97"/>
    </row>
    <row r="36503" spans="18:18" x14ac:dyDescent="0.2">
      <c r="R36503" s="234"/>
    </row>
    <row r="36504" spans="18:18" x14ac:dyDescent="0.2">
      <c r="R36504" s="262"/>
    </row>
    <row r="36505" spans="18:18" x14ac:dyDescent="0.2">
      <c r="R36505" s="234"/>
    </row>
    <row r="36506" spans="18:18" x14ac:dyDescent="0.2">
      <c r="R36506" s="234"/>
    </row>
    <row r="36507" spans="18:18" x14ac:dyDescent="0.2">
      <c r="R36507" s="94"/>
    </row>
    <row r="36522" spans="18:18" x14ac:dyDescent="0.2">
      <c r="R36522" s="235"/>
    </row>
    <row r="36523" spans="18:18" x14ac:dyDescent="0.2">
      <c r="R36523" s="234"/>
    </row>
    <row r="36524" spans="18:18" x14ac:dyDescent="0.2">
      <c r="R36524" s="236"/>
    </row>
    <row r="36525" spans="18:18" x14ac:dyDescent="0.2">
      <c r="R36525" s="236"/>
    </row>
    <row r="36526" spans="18:18" x14ac:dyDescent="0.2">
      <c r="R36526" s="234"/>
    </row>
    <row r="36527" spans="18:18" x14ac:dyDescent="0.2">
      <c r="R36527" s="236"/>
    </row>
    <row r="36528" spans="18:18" x14ac:dyDescent="0.2">
      <c r="R36528" s="236"/>
    </row>
    <row r="36529" spans="18:18" x14ac:dyDescent="0.2">
      <c r="R36529" s="237"/>
    </row>
    <row r="36530" spans="18:18" x14ac:dyDescent="0.2">
      <c r="R36530" s="237"/>
    </row>
    <row r="36535" spans="18:18" x14ac:dyDescent="0.2">
      <c r="R36535" s="97"/>
    </row>
    <row r="36536" spans="18:18" x14ac:dyDescent="0.2">
      <c r="R36536" s="234"/>
    </row>
    <row r="36537" spans="18:18" x14ac:dyDescent="0.2">
      <c r="R36537" s="262"/>
    </row>
    <row r="36538" spans="18:18" x14ac:dyDescent="0.2">
      <c r="R36538" s="234"/>
    </row>
    <row r="36539" spans="18:18" x14ac:dyDescent="0.2">
      <c r="R36539" s="234"/>
    </row>
    <row r="36540" spans="18:18" x14ac:dyDescent="0.2">
      <c r="R36540" s="94"/>
    </row>
    <row r="36555" spans="18:18" x14ac:dyDescent="0.2">
      <c r="R36555" s="235"/>
    </row>
    <row r="36556" spans="18:18" x14ac:dyDescent="0.2">
      <c r="R36556" s="234"/>
    </row>
    <row r="36557" spans="18:18" x14ac:dyDescent="0.2">
      <c r="R36557" s="236"/>
    </row>
    <row r="36558" spans="18:18" x14ac:dyDescent="0.2">
      <c r="R36558" s="236"/>
    </row>
    <row r="36559" spans="18:18" x14ac:dyDescent="0.2">
      <c r="R36559" s="234"/>
    </row>
    <row r="36560" spans="18:18" x14ac:dyDescent="0.2">
      <c r="R36560" s="236"/>
    </row>
    <row r="36561" spans="18:18" x14ac:dyDescent="0.2">
      <c r="R36561" s="236"/>
    </row>
    <row r="36562" spans="18:18" x14ac:dyDescent="0.2">
      <c r="R36562" s="237"/>
    </row>
    <row r="36563" spans="18:18" x14ac:dyDescent="0.2">
      <c r="R36563" s="237"/>
    </row>
    <row r="36568" spans="18:18" x14ac:dyDescent="0.2">
      <c r="R36568" s="97"/>
    </row>
    <row r="36569" spans="18:18" x14ac:dyDescent="0.2">
      <c r="R36569" s="234"/>
    </row>
    <row r="36570" spans="18:18" x14ac:dyDescent="0.2">
      <c r="R36570" s="262"/>
    </row>
    <row r="36571" spans="18:18" x14ac:dyDescent="0.2">
      <c r="R36571" s="234"/>
    </row>
    <row r="36572" spans="18:18" x14ac:dyDescent="0.2">
      <c r="R36572" s="234"/>
    </row>
    <row r="36573" spans="18:18" x14ac:dyDescent="0.2">
      <c r="R36573" s="94"/>
    </row>
    <row r="36588" spans="18:18" x14ac:dyDescent="0.2">
      <c r="R36588" s="235"/>
    </row>
    <row r="36589" spans="18:18" x14ac:dyDescent="0.2">
      <c r="R36589" s="234"/>
    </row>
    <row r="36590" spans="18:18" x14ac:dyDescent="0.2">
      <c r="R36590" s="236"/>
    </row>
    <row r="36591" spans="18:18" x14ac:dyDescent="0.2">
      <c r="R36591" s="236"/>
    </row>
    <row r="36592" spans="18:18" x14ac:dyDescent="0.2">
      <c r="R36592" s="234"/>
    </row>
    <row r="36593" spans="18:18" x14ac:dyDescent="0.2">
      <c r="R36593" s="236"/>
    </row>
    <row r="36594" spans="18:18" x14ac:dyDescent="0.2">
      <c r="R36594" s="236"/>
    </row>
    <row r="36595" spans="18:18" x14ac:dyDescent="0.2">
      <c r="R36595" s="237"/>
    </row>
    <row r="36596" spans="18:18" x14ac:dyDescent="0.2">
      <c r="R36596" s="237"/>
    </row>
    <row r="36601" spans="18:18" x14ac:dyDescent="0.2">
      <c r="R36601" s="97"/>
    </row>
    <row r="36602" spans="18:18" x14ac:dyDescent="0.2">
      <c r="R36602" s="234"/>
    </row>
    <row r="36603" spans="18:18" x14ac:dyDescent="0.2">
      <c r="R36603" s="262"/>
    </row>
    <row r="36604" spans="18:18" x14ac:dyDescent="0.2">
      <c r="R36604" s="234"/>
    </row>
    <row r="36605" spans="18:18" x14ac:dyDescent="0.2">
      <c r="R36605" s="234"/>
    </row>
    <row r="36606" spans="18:18" x14ac:dyDescent="0.2">
      <c r="R36606" s="94"/>
    </row>
    <row r="36621" spans="18:18" x14ac:dyDescent="0.2">
      <c r="R36621" s="235"/>
    </row>
    <row r="36622" spans="18:18" x14ac:dyDescent="0.2">
      <c r="R36622" s="234"/>
    </row>
    <row r="36623" spans="18:18" x14ac:dyDescent="0.2">
      <c r="R36623" s="236"/>
    </row>
    <row r="36624" spans="18:18" x14ac:dyDescent="0.2">
      <c r="R36624" s="236"/>
    </row>
    <row r="36625" spans="18:18" x14ac:dyDescent="0.2">
      <c r="R36625" s="234"/>
    </row>
    <row r="36626" spans="18:18" x14ac:dyDescent="0.2">
      <c r="R36626" s="236"/>
    </row>
    <row r="36627" spans="18:18" x14ac:dyDescent="0.2">
      <c r="R36627" s="236"/>
    </row>
    <row r="36628" spans="18:18" x14ac:dyDescent="0.2">
      <c r="R36628" s="237"/>
    </row>
    <row r="36629" spans="18:18" x14ac:dyDescent="0.2">
      <c r="R36629" s="237"/>
    </row>
    <row r="36634" spans="18:18" x14ac:dyDescent="0.2">
      <c r="R36634" s="97"/>
    </row>
    <row r="36635" spans="18:18" x14ac:dyDescent="0.2">
      <c r="R36635" s="234"/>
    </row>
    <row r="36636" spans="18:18" x14ac:dyDescent="0.2">
      <c r="R36636" s="262"/>
    </row>
    <row r="36637" spans="18:18" x14ac:dyDescent="0.2">
      <c r="R36637" s="234"/>
    </row>
    <row r="36638" spans="18:18" x14ac:dyDescent="0.2">
      <c r="R36638" s="234"/>
    </row>
    <row r="36639" spans="18:18" x14ac:dyDescent="0.2">
      <c r="R36639" s="94"/>
    </row>
    <row r="36654" spans="18:18" x14ac:dyDescent="0.2">
      <c r="R36654" s="235"/>
    </row>
    <row r="36655" spans="18:18" x14ac:dyDescent="0.2">
      <c r="R36655" s="234"/>
    </row>
    <row r="36656" spans="18:18" x14ac:dyDescent="0.2">
      <c r="R36656" s="236"/>
    </row>
    <row r="36657" spans="18:18" x14ac:dyDescent="0.2">
      <c r="R36657" s="236"/>
    </row>
    <row r="36658" spans="18:18" x14ac:dyDescent="0.2">
      <c r="R36658" s="234"/>
    </row>
    <row r="36659" spans="18:18" x14ac:dyDescent="0.2">
      <c r="R36659" s="236"/>
    </row>
    <row r="36660" spans="18:18" x14ac:dyDescent="0.2">
      <c r="R36660" s="236"/>
    </row>
    <row r="36661" spans="18:18" x14ac:dyDescent="0.2">
      <c r="R36661" s="237"/>
    </row>
    <row r="36662" spans="18:18" x14ac:dyDescent="0.2">
      <c r="R36662" s="237"/>
    </row>
    <row r="36667" spans="18:18" x14ac:dyDescent="0.2">
      <c r="R36667" s="97"/>
    </row>
    <row r="36668" spans="18:18" x14ac:dyDescent="0.2">
      <c r="R36668" s="234"/>
    </row>
    <row r="36669" spans="18:18" x14ac:dyDescent="0.2">
      <c r="R36669" s="262"/>
    </row>
    <row r="36670" spans="18:18" x14ac:dyDescent="0.2">
      <c r="R36670" s="234"/>
    </row>
    <row r="36671" spans="18:18" x14ac:dyDescent="0.2">
      <c r="R36671" s="234"/>
    </row>
    <row r="36672" spans="18:18" x14ac:dyDescent="0.2">
      <c r="R36672" s="94"/>
    </row>
    <row r="36687" spans="18:18" x14ac:dyDescent="0.2">
      <c r="R36687" s="235"/>
    </row>
    <row r="36688" spans="18:18" x14ac:dyDescent="0.2">
      <c r="R36688" s="234"/>
    </row>
    <row r="36689" spans="18:18" x14ac:dyDescent="0.2">
      <c r="R36689" s="236"/>
    </row>
    <row r="36690" spans="18:18" x14ac:dyDescent="0.2">
      <c r="R36690" s="236"/>
    </row>
    <row r="36691" spans="18:18" x14ac:dyDescent="0.2">
      <c r="R36691" s="234"/>
    </row>
    <row r="36692" spans="18:18" x14ac:dyDescent="0.2">
      <c r="R36692" s="236"/>
    </row>
    <row r="36693" spans="18:18" x14ac:dyDescent="0.2">
      <c r="R36693" s="236"/>
    </row>
    <row r="36694" spans="18:18" x14ac:dyDescent="0.2">
      <c r="R36694" s="237"/>
    </row>
    <row r="36695" spans="18:18" x14ac:dyDescent="0.2">
      <c r="R36695" s="237"/>
    </row>
    <row r="36700" spans="18:18" x14ac:dyDescent="0.2">
      <c r="R36700" s="97"/>
    </row>
    <row r="36701" spans="18:18" x14ac:dyDescent="0.2">
      <c r="R36701" s="234"/>
    </row>
    <row r="36702" spans="18:18" x14ac:dyDescent="0.2">
      <c r="R36702" s="262"/>
    </row>
    <row r="36703" spans="18:18" x14ac:dyDescent="0.2">
      <c r="R36703" s="234"/>
    </row>
    <row r="36704" spans="18:18" x14ac:dyDescent="0.2">
      <c r="R36704" s="234"/>
    </row>
    <row r="36705" spans="18:18" x14ac:dyDescent="0.2">
      <c r="R36705" s="94"/>
    </row>
    <row r="36720" spans="18:18" x14ac:dyDescent="0.2">
      <c r="R36720" s="235"/>
    </row>
    <row r="36721" spans="18:18" x14ac:dyDescent="0.2">
      <c r="R36721" s="234"/>
    </row>
    <row r="36722" spans="18:18" x14ac:dyDescent="0.2">
      <c r="R36722" s="236"/>
    </row>
    <row r="36723" spans="18:18" x14ac:dyDescent="0.2">
      <c r="R36723" s="236"/>
    </row>
    <row r="36724" spans="18:18" x14ac:dyDescent="0.2">
      <c r="R36724" s="234"/>
    </row>
    <row r="36725" spans="18:18" x14ac:dyDescent="0.2">
      <c r="R36725" s="236"/>
    </row>
    <row r="36726" spans="18:18" x14ac:dyDescent="0.2">
      <c r="R36726" s="236"/>
    </row>
    <row r="36727" spans="18:18" x14ac:dyDescent="0.2">
      <c r="R36727" s="237"/>
    </row>
    <row r="36728" spans="18:18" x14ac:dyDescent="0.2">
      <c r="R36728" s="237"/>
    </row>
    <row r="36733" spans="18:18" x14ac:dyDescent="0.2">
      <c r="R36733" s="97"/>
    </row>
    <row r="36734" spans="18:18" x14ac:dyDescent="0.2">
      <c r="R36734" s="234"/>
    </row>
    <row r="36735" spans="18:18" x14ac:dyDescent="0.2">
      <c r="R36735" s="262"/>
    </row>
    <row r="36736" spans="18:18" x14ac:dyDescent="0.2">
      <c r="R36736" s="234"/>
    </row>
    <row r="36737" spans="18:18" x14ac:dyDescent="0.2">
      <c r="R36737" s="234"/>
    </row>
    <row r="36738" spans="18:18" x14ac:dyDescent="0.2">
      <c r="R36738" s="94"/>
    </row>
    <row r="36753" spans="18:18" x14ac:dyDescent="0.2">
      <c r="R36753" s="235"/>
    </row>
    <row r="36754" spans="18:18" x14ac:dyDescent="0.2">
      <c r="R36754" s="234"/>
    </row>
    <row r="36755" spans="18:18" x14ac:dyDescent="0.2">
      <c r="R36755" s="236"/>
    </row>
    <row r="36756" spans="18:18" x14ac:dyDescent="0.2">
      <c r="R36756" s="236"/>
    </row>
    <row r="36757" spans="18:18" x14ac:dyDescent="0.2">
      <c r="R36757" s="234"/>
    </row>
    <row r="36758" spans="18:18" x14ac:dyDescent="0.2">
      <c r="R36758" s="236"/>
    </row>
    <row r="36759" spans="18:18" x14ac:dyDescent="0.2">
      <c r="R36759" s="236"/>
    </row>
    <row r="36760" spans="18:18" x14ac:dyDescent="0.2">
      <c r="R36760" s="237"/>
    </row>
    <row r="36761" spans="18:18" x14ac:dyDescent="0.2">
      <c r="R36761" s="237"/>
    </row>
    <row r="36766" spans="18:18" x14ac:dyDescent="0.2">
      <c r="R36766" s="97"/>
    </row>
    <row r="36767" spans="18:18" x14ac:dyDescent="0.2">
      <c r="R36767" s="234"/>
    </row>
    <row r="36768" spans="18:18" x14ac:dyDescent="0.2">
      <c r="R36768" s="262"/>
    </row>
    <row r="36769" spans="18:18" x14ac:dyDescent="0.2">
      <c r="R36769" s="234"/>
    </row>
    <row r="36770" spans="18:18" x14ac:dyDescent="0.2">
      <c r="R36770" s="234"/>
    </row>
    <row r="36771" spans="18:18" x14ac:dyDescent="0.2">
      <c r="R36771" s="94"/>
    </row>
    <row r="36786" spans="18:18" x14ac:dyDescent="0.2">
      <c r="R36786" s="235"/>
    </row>
    <row r="36787" spans="18:18" x14ac:dyDescent="0.2">
      <c r="R36787" s="234"/>
    </row>
    <row r="36788" spans="18:18" x14ac:dyDescent="0.2">
      <c r="R36788" s="236"/>
    </row>
    <row r="36789" spans="18:18" x14ac:dyDescent="0.2">
      <c r="R36789" s="236"/>
    </row>
    <row r="36790" spans="18:18" x14ac:dyDescent="0.2">
      <c r="R36790" s="234"/>
    </row>
    <row r="36791" spans="18:18" x14ac:dyDescent="0.2">
      <c r="R36791" s="236"/>
    </row>
    <row r="36792" spans="18:18" x14ac:dyDescent="0.2">
      <c r="R36792" s="236"/>
    </row>
    <row r="36793" spans="18:18" x14ac:dyDescent="0.2">
      <c r="R36793" s="237"/>
    </row>
    <row r="36794" spans="18:18" x14ac:dyDescent="0.2">
      <c r="R36794" s="237"/>
    </row>
    <row r="36799" spans="18:18" x14ac:dyDescent="0.2">
      <c r="R36799" s="97"/>
    </row>
    <row r="36800" spans="18:18" x14ac:dyDescent="0.2">
      <c r="R36800" s="234"/>
    </row>
    <row r="36801" spans="18:18" x14ac:dyDescent="0.2">
      <c r="R36801" s="262"/>
    </row>
    <row r="36802" spans="18:18" x14ac:dyDescent="0.2">
      <c r="R36802" s="234"/>
    </row>
    <row r="36803" spans="18:18" x14ac:dyDescent="0.2">
      <c r="R36803" s="234"/>
    </row>
    <row r="36804" spans="18:18" x14ac:dyDescent="0.2">
      <c r="R36804" s="94"/>
    </row>
    <row r="36819" spans="18:18" x14ac:dyDescent="0.2">
      <c r="R36819" s="235"/>
    </row>
    <row r="36820" spans="18:18" x14ac:dyDescent="0.2">
      <c r="R36820" s="234"/>
    </row>
    <row r="36821" spans="18:18" x14ac:dyDescent="0.2">
      <c r="R36821" s="236"/>
    </row>
    <row r="36822" spans="18:18" x14ac:dyDescent="0.2">
      <c r="R36822" s="236"/>
    </row>
    <row r="36823" spans="18:18" x14ac:dyDescent="0.2">
      <c r="R36823" s="234"/>
    </row>
    <row r="36824" spans="18:18" x14ac:dyDescent="0.2">
      <c r="R36824" s="236"/>
    </row>
    <row r="36825" spans="18:18" x14ac:dyDescent="0.2">
      <c r="R36825" s="236"/>
    </row>
    <row r="36826" spans="18:18" x14ac:dyDescent="0.2">
      <c r="R36826" s="237"/>
    </row>
    <row r="36827" spans="18:18" x14ac:dyDescent="0.2">
      <c r="R36827" s="237"/>
    </row>
    <row r="36832" spans="18:18" x14ac:dyDescent="0.2">
      <c r="R36832" s="97"/>
    </row>
    <row r="36833" spans="18:18" x14ac:dyDescent="0.2">
      <c r="R36833" s="234"/>
    </row>
    <row r="36834" spans="18:18" x14ac:dyDescent="0.2">
      <c r="R36834" s="262"/>
    </row>
    <row r="36835" spans="18:18" x14ac:dyDescent="0.2">
      <c r="R36835" s="234"/>
    </row>
    <row r="36836" spans="18:18" x14ac:dyDescent="0.2">
      <c r="R36836" s="234"/>
    </row>
    <row r="36837" spans="18:18" x14ac:dyDescent="0.2">
      <c r="R36837" s="94"/>
    </row>
    <row r="36852" spans="18:18" x14ac:dyDescent="0.2">
      <c r="R36852" s="235"/>
    </row>
    <row r="36853" spans="18:18" x14ac:dyDescent="0.2">
      <c r="R36853" s="234"/>
    </row>
    <row r="36854" spans="18:18" x14ac:dyDescent="0.2">
      <c r="R36854" s="236"/>
    </row>
    <row r="36855" spans="18:18" x14ac:dyDescent="0.2">
      <c r="R36855" s="236"/>
    </row>
    <row r="36856" spans="18:18" x14ac:dyDescent="0.2">
      <c r="R36856" s="234"/>
    </row>
    <row r="36857" spans="18:18" x14ac:dyDescent="0.2">
      <c r="R36857" s="236"/>
    </row>
    <row r="36858" spans="18:18" x14ac:dyDescent="0.2">
      <c r="R36858" s="236"/>
    </row>
    <row r="36859" spans="18:18" x14ac:dyDescent="0.2">
      <c r="R36859" s="237"/>
    </row>
    <row r="36860" spans="18:18" x14ac:dyDescent="0.2">
      <c r="R36860" s="237"/>
    </row>
    <row r="36865" spans="18:18" x14ac:dyDescent="0.2">
      <c r="R36865" s="97"/>
    </row>
    <row r="36866" spans="18:18" x14ac:dyDescent="0.2">
      <c r="R36866" s="234"/>
    </row>
    <row r="36867" spans="18:18" x14ac:dyDescent="0.2">
      <c r="R36867" s="262"/>
    </row>
    <row r="36868" spans="18:18" x14ac:dyDescent="0.2">
      <c r="R36868" s="234"/>
    </row>
    <row r="36869" spans="18:18" x14ac:dyDescent="0.2">
      <c r="R36869" s="234"/>
    </row>
    <row r="36870" spans="18:18" x14ac:dyDescent="0.2">
      <c r="R36870" s="94"/>
    </row>
    <row r="36885" spans="18:18" x14ac:dyDescent="0.2">
      <c r="R36885" s="235"/>
    </row>
    <row r="36886" spans="18:18" x14ac:dyDescent="0.2">
      <c r="R36886" s="234"/>
    </row>
    <row r="36887" spans="18:18" x14ac:dyDescent="0.2">
      <c r="R36887" s="236"/>
    </row>
    <row r="36888" spans="18:18" x14ac:dyDescent="0.2">
      <c r="R36888" s="236"/>
    </row>
    <row r="36889" spans="18:18" x14ac:dyDescent="0.2">
      <c r="R36889" s="234"/>
    </row>
    <row r="36890" spans="18:18" x14ac:dyDescent="0.2">
      <c r="R36890" s="236"/>
    </row>
    <row r="36891" spans="18:18" x14ac:dyDescent="0.2">
      <c r="R36891" s="236"/>
    </row>
    <row r="36892" spans="18:18" x14ac:dyDescent="0.2">
      <c r="R36892" s="237"/>
    </row>
    <row r="36893" spans="18:18" x14ac:dyDescent="0.2">
      <c r="R36893" s="237"/>
    </row>
    <row r="36898" spans="18:18" x14ac:dyDescent="0.2">
      <c r="R36898" s="97"/>
    </row>
    <row r="36899" spans="18:18" x14ac:dyDescent="0.2">
      <c r="R36899" s="234"/>
    </row>
    <row r="36900" spans="18:18" x14ac:dyDescent="0.2">
      <c r="R36900" s="262"/>
    </row>
    <row r="36901" spans="18:18" x14ac:dyDescent="0.2">
      <c r="R36901" s="234"/>
    </row>
    <row r="36902" spans="18:18" x14ac:dyDescent="0.2">
      <c r="R36902" s="234"/>
    </row>
    <row r="36903" spans="18:18" x14ac:dyDescent="0.2">
      <c r="R36903" s="94"/>
    </row>
    <row r="36918" spans="18:18" x14ac:dyDescent="0.2">
      <c r="R36918" s="235"/>
    </row>
    <row r="36919" spans="18:18" x14ac:dyDescent="0.2">
      <c r="R36919" s="234"/>
    </row>
    <row r="36920" spans="18:18" x14ac:dyDescent="0.2">
      <c r="R36920" s="236"/>
    </row>
    <row r="36921" spans="18:18" x14ac:dyDescent="0.2">
      <c r="R36921" s="236"/>
    </row>
    <row r="36922" spans="18:18" x14ac:dyDescent="0.2">
      <c r="R36922" s="234"/>
    </row>
    <row r="36923" spans="18:18" x14ac:dyDescent="0.2">
      <c r="R36923" s="236"/>
    </row>
    <row r="36924" spans="18:18" x14ac:dyDescent="0.2">
      <c r="R36924" s="236"/>
    </row>
    <row r="36925" spans="18:18" x14ac:dyDescent="0.2">
      <c r="R36925" s="237"/>
    </row>
    <row r="36926" spans="18:18" x14ac:dyDescent="0.2">
      <c r="R36926" s="237"/>
    </row>
    <row r="36931" spans="18:18" x14ac:dyDescent="0.2">
      <c r="R36931" s="97"/>
    </row>
    <row r="36932" spans="18:18" x14ac:dyDescent="0.2">
      <c r="R36932" s="234"/>
    </row>
    <row r="36933" spans="18:18" x14ac:dyDescent="0.2">
      <c r="R36933" s="262"/>
    </row>
    <row r="36934" spans="18:18" x14ac:dyDescent="0.2">
      <c r="R36934" s="234"/>
    </row>
    <row r="36935" spans="18:18" x14ac:dyDescent="0.2">
      <c r="R36935" s="234"/>
    </row>
    <row r="36936" spans="18:18" x14ac:dyDescent="0.2">
      <c r="R36936" s="94"/>
    </row>
    <row r="36951" spans="18:18" x14ac:dyDescent="0.2">
      <c r="R36951" s="235"/>
    </row>
    <row r="36952" spans="18:18" x14ac:dyDescent="0.2">
      <c r="R36952" s="234"/>
    </row>
    <row r="36953" spans="18:18" x14ac:dyDescent="0.2">
      <c r="R36953" s="236"/>
    </row>
    <row r="36954" spans="18:18" x14ac:dyDescent="0.2">
      <c r="R36954" s="236"/>
    </row>
    <row r="36955" spans="18:18" x14ac:dyDescent="0.2">
      <c r="R36955" s="234"/>
    </row>
    <row r="36956" spans="18:18" x14ac:dyDescent="0.2">
      <c r="R36956" s="236"/>
    </row>
    <row r="36957" spans="18:18" x14ac:dyDescent="0.2">
      <c r="R36957" s="236"/>
    </row>
    <row r="36958" spans="18:18" x14ac:dyDescent="0.2">
      <c r="R36958" s="237"/>
    </row>
    <row r="36959" spans="18:18" x14ac:dyDescent="0.2">
      <c r="R36959" s="237"/>
    </row>
    <row r="36964" spans="18:18" x14ac:dyDescent="0.2">
      <c r="R36964" s="97"/>
    </row>
    <row r="36965" spans="18:18" x14ac:dyDescent="0.2">
      <c r="R36965" s="234"/>
    </row>
    <row r="36966" spans="18:18" x14ac:dyDescent="0.2">
      <c r="R36966" s="262"/>
    </row>
    <row r="36967" spans="18:18" x14ac:dyDescent="0.2">
      <c r="R36967" s="234"/>
    </row>
    <row r="36968" spans="18:18" x14ac:dyDescent="0.2">
      <c r="R36968" s="234"/>
    </row>
    <row r="36969" spans="18:18" x14ac:dyDescent="0.2">
      <c r="R36969" s="94"/>
    </row>
    <row r="36984" spans="18:18" x14ac:dyDescent="0.2">
      <c r="R36984" s="235"/>
    </row>
    <row r="36985" spans="18:18" x14ac:dyDescent="0.2">
      <c r="R36985" s="234"/>
    </row>
    <row r="36986" spans="18:18" x14ac:dyDescent="0.2">
      <c r="R36986" s="236"/>
    </row>
    <row r="36987" spans="18:18" x14ac:dyDescent="0.2">
      <c r="R36987" s="236"/>
    </row>
    <row r="36988" spans="18:18" x14ac:dyDescent="0.2">
      <c r="R36988" s="234"/>
    </row>
    <row r="36989" spans="18:18" x14ac:dyDescent="0.2">
      <c r="R36989" s="236"/>
    </row>
    <row r="36990" spans="18:18" x14ac:dyDescent="0.2">
      <c r="R36990" s="236"/>
    </row>
    <row r="36991" spans="18:18" x14ac:dyDescent="0.2">
      <c r="R36991" s="237"/>
    </row>
    <row r="36992" spans="18:18" x14ac:dyDescent="0.2">
      <c r="R36992" s="237"/>
    </row>
    <row r="36997" spans="18:18" x14ac:dyDescent="0.2">
      <c r="R36997" s="97"/>
    </row>
    <row r="36998" spans="18:18" x14ac:dyDescent="0.2">
      <c r="R36998" s="234"/>
    </row>
    <row r="36999" spans="18:18" x14ac:dyDescent="0.2">
      <c r="R36999" s="262"/>
    </row>
    <row r="37000" spans="18:18" x14ac:dyDescent="0.2">
      <c r="R37000" s="234"/>
    </row>
    <row r="37001" spans="18:18" x14ac:dyDescent="0.2">
      <c r="R37001" s="234"/>
    </row>
    <row r="37002" spans="18:18" x14ac:dyDescent="0.2">
      <c r="R37002" s="94"/>
    </row>
    <row r="37017" spans="18:18" x14ac:dyDescent="0.2">
      <c r="R37017" s="235"/>
    </row>
    <row r="37018" spans="18:18" x14ac:dyDescent="0.2">
      <c r="R37018" s="234"/>
    </row>
    <row r="37019" spans="18:18" x14ac:dyDescent="0.2">
      <c r="R37019" s="236"/>
    </row>
    <row r="37020" spans="18:18" x14ac:dyDescent="0.2">
      <c r="R37020" s="236"/>
    </row>
    <row r="37021" spans="18:18" x14ac:dyDescent="0.2">
      <c r="R37021" s="234"/>
    </row>
    <row r="37022" spans="18:18" x14ac:dyDescent="0.2">
      <c r="R37022" s="236"/>
    </row>
    <row r="37023" spans="18:18" x14ac:dyDescent="0.2">
      <c r="R37023" s="236"/>
    </row>
    <row r="37024" spans="18:18" x14ac:dyDescent="0.2">
      <c r="R37024" s="237"/>
    </row>
    <row r="37025" spans="18:18" x14ac:dyDescent="0.2">
      <c r="R37025" s="237"/>
    </row>
    <row r="37030" spans="18:18" x14ac:dyDescent="0.2">
      <c r="R37030" s="97"/>
    </row>
    <row r="37031" spans="18:18" x14ac:dyDescent="0.2">
      <c r="R37031" s="234"/>
    </row>
    <row r="37032" spans="18:18" x14ac:dyDescent="0.2">
      <c r="R37032" s="262"/>
    </row>
    <row r="37033" spans="18:18" x14ac:dyDescent="0.2">
      <c r="R37033" s="234"/>
    </row>
    <row r="37034" spans="18:18" x14ac:dyDescent="0.2">
      <c r="R37034" s="234"/>
    </row>
    <row r="37035" spans="18:18" x14ac:dyDescent="0.2">
      <c r="R37035" s="94"/>
    </row>
    <row r="37050" spans="18:18" x14ac:dyDescent="0.2">
      <c r="R37050" s="235"/>
    </row>
    <row r="37051" spans="18:18" x14ac:dyDescent="0.2">
      <c r="R37051" s="234"/>
    </row>
    <row r="37052" spans="18:18" x14ac:dyDescent="0.2">
      <c r="R37052" s="236"/>
    </row>
    <row r="37053" spans="18:18" x14ac:dyDescent="0.2">
      <c r="R37053" s="236"/>
    </row>
    <row r="37054" spans="18:18" x14ac:dyDescent="0.2">
      <c r="R37054" s="234"/>
    </row>
    <row r="37055" spans="18:18" x14ac:dyDescent="0.2">
      <c r="R37055" s="236"/>
    </row>
    <row r="37056" spans="18:18" x14ac:dyDescent="0.2">
      <c r="R37056" s="236"/>
    </row>
    <row r="37057" spans="18:18" x14ac:dyDescent="0.2">
      <c r="R37057" s="237"/>
    </row>
    <row r="37058" spans="18:18" x14ac:dyDescent="0.2">
      <c r="R37058" s="237"/>
    </row>
    <row r="37063" spans="18:18" x14ac:dyDescent="0.2">
      <c r="R37063" s="97"/>
    </row>
    <row r="37064" spans="18:18" x14ac:dyDescent="0.2">
      <c r="R37064" s="234"/>
    </row>
    <row r="37065" spans="18:18" x14ac:dyDescent="0.2">
      <c r="R37065" s="262"/>
    </row>
    <row r="37066" spans="18:18" x14ac:dyDescent="0.2">
      <c r="R37066" s="234"/>
    </row>
    <row r="37067" spans="18:18" x14ac:dyDescent="0.2">
      <c r="R37067" s="234"/>
    </row>
    <row r="37068" spans="18:18" x14ac:dyDescent="0.2">
      <c r="R37068" s="94"/>
    </row>
    <row r="37083" spans="18:18" x14ac:dyDescent="0.2">
      <c r="R37083" s="235"/>
    </row>
    <row r="37084" spans="18:18" x14ac:dyDescent="0.2">
      <c r="R37084" s="234"/>
    </row>
    <row r="37085" spans="18:18" x14ac:dyDescent="0.2">
      <c r="R37085" s="236"/>
    </row>
    <row r="37086" spans="18:18" x14ac:dyDescent="0.2">
      <c r="R37086" s="236"/>
    </row>
    <row r="37087" spans="18:18" x14ac:dyDescent="0.2">
      <c r="R37087" s="234"/>
    </row>
    <row r="37088" spans="18:18" x14ac:dyDescent="0.2">
      <c r="R37088" s="236"/>
    </row>
    <row r="37089" spans="18:18" x14ac:dyDescent="0.2">
      <c r="R37089" s="236"/>
    </row>
    <row r="37090" spans="18:18" x14ac:dyDescent="0.2">
      <c r="R37090" s="237"/>
    </row>
    <row r="37091" spans="18:18" x14ac:dyDescent="0.2">
      <c r="R37091" s="237"/>
    </row>
    <row r="37096" spans="18:18" x14ac:dyDescent="0.2">
      <c r="R37096" s="97"/>
    </row>
    <row r="37097" spans="18:18" x14ac:dyDescent="0.2">
      <c r="R37097" s="234"/>
    </row>
    <row r="37098" spans="18:18" x14ac:dyDescent="0.2">
      <c r="R37098" s="262"/>
    </row>
    <row r="37099" spans="18:18" x14ac:dyDescent="0.2">
      <c r="R37099" s="234"/>
    </row>
    <row r="37100" spans="18:18" x14ac:dyDescent="0.2">
      <c r="R37100" s="234"/>
    </row>
    <row r="37101" spans="18:18" x14ac:dyDescent="0.2">
      <c r="R37101" s="94"/>
    </row>
    <row r="37116" spans="18:18" x14ac:dyDescent="0.2">
      <c r="R37116" s="235"/>
    </row>
    <row r="37117" spans="18:18" x14ac:dyDescent="0.2">
      <c r="R37117" s="234"/>
    </row>
    <row r="37118" spans="18:18" x14ac:dyDescent="0.2">
      <c r="R37118" s="236"/>
    </row>
    <row r="37119" spans="18:18" x14ac:dyDescent="0.2">
      <c r="R37119" s="236"/>
    </row>
    <row r="37120" spans="18:18" x14ac:dyDescent="0.2">
      <c r="R37120" s="234"/>
    </row>
    <row r="37121" spans="18:18" x14ac:dyDescent="0.2">
      <c r="R37121" s="236"/>
    </row>
    <row r="37122" spans="18:18" x14ac:dyDescent="0.2">
      <c r="R37122" s="236"/>
    </row>
    <row r="37123" spans="18:18" x14ac:dyDescent="0.2">
      <c r="R37123" s="237"/>
    </row>
    <row r="37124" spans="18:18" x14ac:dyDescent="0.2">
      <c r="R37124" s="237"/>
    </row>
    <row r="37129" spans="18:18" x14ac:dyDescent="0.2">
      <c r="R37129" s="97"/>
    </row>
    <row r="37130" spans="18:18" x14ac:dyDescent="0.2">
      <c r="R37130" s="234"/>
    </row>
    <row r="37131" spans="18:18" x14ac:dyDescent="0.2">
      <c r="R37131" s="262"/>
    </row>
    <row r="37132" spans="18:18" x14ac:dyDescent="0.2">
      <c r="R37132" s="234"/>
    </row>
    <row r="37133" spans="18:18" x14ac:dyDescent="0.2">
      <c r="R37133" s="234"/>
    </row>
    <row r="37134" spans="18:18" x14ac:dyDescent="0.2">
      <c r="R37134" s="94"/>
    </row>
    <row r="37149" spans="18:18" x14ac:dyDescent="0.2">
      <c r="R37149" s="235"/>
    </row>
    <row r="37150" spans="18:18" x14ac:dyDescent="0.2">
      <c r="R37150" s="234"/>
    </row>
    <row r="37151" spans="18:18" x14ac:dyDescent="0.2">
      <c r="R37151" s="236"/>
    </row>
    <row r="37152" spans="18:18" x14ac:dyDescent="0.2">
      <c r="R37152" s="236"/>
    </row>
    <row r="37153" spans="18:18" x14ac:dyDescent="0.2">
      <c r="R37153" s="234"/>
    </row>
    <row r="37154" spans="18:18" x14ac:dyDescent="0.2">
      <c r="R37154" s="236"/>
    </row>
    <row r="37155" spans="18:18" x14ac:dyDescent="0.2">
      <c r="R37155" s="236"/>
    </row>
    <row r="37156" spans="18:18" x14ac:dyDescent="0.2">
      <c r="R37156" s="237"/>
    </row>
    <row r="37157" spans="18:18" x14ac:dyDescent="0.2">
      <c r="R37157" s="237"/>
    </row>
    <row r="37162" spans="18:18" x14ac:dyDescent="0.2">
      <c r="R37162" s="97"/>
    </row>
    <row r="37163" spans="18:18" x14ac:dyDescent="0.2">
      <c r="R37163" s="234"/>
    </row>
    <row r="37164" spans="18:18" x14ac:dyDescent="0.2">
      <c r="R37164" s="262"/>
    </row>
    <row r="37165" spans="18:18" x14ac:dyDescent="0.2">
      <c r="R37165" s="234"/>
    </row>
    <row r="37166" spans="18:18" x14ac:dyDescent="0.2">
      <c r="R37166" s="234"/>
    </row>
    <row r="37167" spans="18:18" x14ac:dyDescent="0.2">
      <c r="R37167" s="94"/>
    </row>
    <row r="37182" spans="18:18" x14ac:dyDescent="0.2">
      <c r="R37182" s="235"/>
    </row>
    <row r="37183" spans="18:18" x14ac:dyDescent="0.2">
      <c r="R37183" s="234"/>
    </row>
    <row r="37184" spans="18:18" x14ac:dyDescent="0.2">
      <c r="R37184" s="236"/>
    </row>
    <row r="37185" spans="18:18" x14ac:dyDescent="0.2">
      <c r="R37185" s="236"/>
    </row>
    <row r="37186" spans="18:18" x14ac:dyDescent="0.2">
      <c r="R37186" s="234"/>
    </row>
    <row r="37187" spans="18:18" x14ac:dyDescent="0.2">
      <c r="R37187" s="236"/>
    </row>
    <row r="37188" spans="18:18" x14ac:dyDescent="0.2">
      <c r="R37188" s="236"/>
    </row>
    <row r="37189" spans="18:18" x14ac:dyDescent="0.2">
      <c r="R37189" s="237"/>
    </row>
    <row r="37190" spans="18:18" x14ac:dyDescent="0.2">
      <c r="R37190" s="237"/>
    </row>
    <row r="37195" spans="18:18" x14ac:dyDescent="0.2">
      <c r="R37195" s="97"/>
    </row>
    <row r="37196" spans="18:18" x14ac:dyDescent="0.2">
      <c r="R37196" s="234"/>
    </row>
    <row r="37197" spans="18:18" x14ac:dyDescent="0.2">
      <c r="R37197" s="262"/>
    </row>
    <row r="37198" spans="18:18" x14ac:dyDescent="0.2">
      <c r="R37198" s="234"/>
    </row>
    <row r="37199" spans="18:18" x14ac:dyDescent="0.2">
      <c r="R37199" s="234"/>
    </row>
    <row r="37200" spans="18:18" x14ac:dyDescent="0.2">
      <c r="R37200" s="94"/>
    </row>
    <row r="37215" spans="18:18" x14ac:dyDescent="0.2">
      <c r="R37215" s="235"/>
    </row>
    <row r="37216" spans="18:18" x14ac:dyDescent="0.2">
      <c r="R37216" s="234"/>
    </row>
    <row r="37217" spans="18:18" x14ac:dyDescent="0.2">
      <c r="R37217" s="236"/>
    </row>
    <row r="37218" spans="18:18" x14ac:dyDescent="0.2">
      <c r="R37218" s="236"/>
    </row>
    <row r="37219" spans="18:18" x14ac:dyDescent="0.2">
      <c r="R37219" s="234"/>
    </row>
    <row r="37220" spans="18:18" x14ac:dyDescent="0.2">
      <c r="R37220" s="236"/>
    </row>
    <row r="37221" spans="18:18" x14ac:dyDescent="0.2">
      <c r="R37221" s="236"/>
    </row>
    <row r="37222" spans="18:18" x14ac:dyDescent="0.2">
      <c r="R37222" s="237"/>
    </row>
    <row r="37223" spans="18:18" x14ac:dyDescent="0.2">
      <c r="R37223" s="237"/>
    </row>
    <row r="37228" spans="18:18" x14ac:dyDescent="0.2">
      <c r="R37228" s="97"/>
    </row>
    <row r="37229" spans="18:18" x14ac:dyDescent="0.2">
      <c r="R37229" s="234"/>
    </row>
    <row r="37230" spans="18:18" x14ac:dyDescent="0.2">
      <c r="R37230" s="262"/>
    </row>
    <row r="37231" spans="18:18" x14ac:dyDescent="0.2">
      <c r="R37231" s="234"/>
    </row>
    <row r="37232" spans="18:18" x14ac:dyDescent="0.2">
      <c r="R37232" s="234"/>
    </row>
    <row r="37233" spans="18:18" x14ac:dyDescent="0.2">
      <c r="R37233" s="94"/>
    </row>
    <row r="37248" spans="18:18" x14ac:dyDescent="0.2">
      <c r="R37248" s="235"/>
    </row>
    <row r="37249" spans="18:18" x14ac:dyDescent="0.2">
      <c r="R37249" s="234"/>
    </row>
    <row r="37250" spans="18:18" x14ac:dyDescent="0.2">
      <c r="R37250" s="236"/>
    </row>
    <row r="37251" spans="18:18" x14ac:dyDescent="0.2">
      <c r="R37251" s="236"/>
    </row>
    <row r="37252" spans="18:18" x14ac:dyDescent="0.2">
      <c r="R37252" s="234"/>
    </row>
    <row r="37253" spans="18:18" x14ac:dyDescent="0.2">
      <c r="R37253" s="236"/>
    </row>
    <row r="37254" spans="18:18" x14ac:dyDescent="0.2">
      <c r="R37254" s="236"/>
    </row>
    <row r="37255" spans="18:18" x14ac:dyDescent="0.2">
      <c r="R37255" s="237"/>
    </row>
    <row r="37256" spans="18:18" x14ac:dyDescent="0.2">
      <c r="R37256" s="237"/>
    </row>
    <row r="37261" spans="18:18" x14ac:dyDescent="0.2">
      <c r="R37261" s="97"/>
    </row>
    <row r="37262" spans="18:18" x14ac:dyDescent="0.2">
      <c r="R37262" s="234"/>
    </row>
    <row r="37263" spans="18:18" x14ac:dyDescent="0.2">
      <c r="R37263" s="262"/>
    </row>
    <row r="37264" spans="18:18" x14ac:dyDescent="0.2">
      <c r="R37264" s="234"/>
    </row>
    <row r="37265" spans="18:18" x14ac:dyDescent="0.2">
      <c r="R37265" s="234"/>
    </row>
    <row r="37266" spans="18:18" x14ac:dyDescent="0.2">
      <c r="R37266" s="94"/>
    </row>
    <row r="37281" spans="18:18" x14ac:dyDescent="0.2">
      <c r="R37281" s="235"/>
    </row>
    <row r="37282" spans="18:18" x14ac:dyDescent="0.2">
      <c r="R37282" s="234"/>
    </row>
    <row r="37283" spans="18:18" x14ac:dyDescent="0.2">
      <c r="R37283" s="236"/>
    </row>
    <row r="37284" spans="18:18" x14ac:dyDescent="0.2">
      <c r="R37284" s="236"/>
    </row>
    <row r="37285" spans="18:18" x14ac:dyDescent="0.2">
      <c r="R37285" s="234"/>
    </row>
    <row r="37286" spans="18:18" x14ac:dyDescent="0.2">
      <c r="R37286" s="236"/>
    </row>
    <row r="37287" spans="18:18" x14ac:dyDescent="0.2">
      <c r="R37287" s="236"/>
    </row>
    <row r="37288" spans="18:18" x14ac:dyDescent="0.2">
      <c r="R37288" s="237"/>
    </row>
    <row r="37289" spans="18:18" x14ac:dyDescent="0.2">
      <c r="R37289" s="237"/>
    </row>
    <row r="37294" spans="18:18" x14ac:dyDescent="0.2">
      <c r="R37294" s="97"/>
    </row>
    <row r="37295" spans="18:18" x14ac:dyDescent="0.2">
      <c r="R37295" s="234"/>
    </row>
    <row r="37296" spans="18:18" x14ac:dyDescent="0.2">
      <c r="R37296" s="262"/>
    </row>
    <row r="37297" spans="18:18" x14ac:dyDescent="0.2">
      <c r="R37297" s="234"/>
    </row>
    <row r="37298" spans="18:18" x14ac:dyDescent="0.2">
      <c r="R37298" s="234"/>
    </row>
    <row r="37299" spans="18:18" x14ac:dyDescent="0.2">
      <c r="R37299" s="94"/>
    </row>
    <row r="37314" spans="18:18" x14ac:dyDescent="0.2">
      <c r="R37314" s="235"/>
    </row>
    <row r="37315" spans="18:18" x14ac:dyDescent="0.2">
      <c r="R37315" s="234"/>
    </row>
    <row r="37316" spans="18:18" x14ac:dyDescent="0.2">
      <c r="R37316" s="236"/>
    </row>
    <row r="37317" spans="18:18" x14ac:dyDescent="0.2">
      <c r="R37317" s="236"/>
    </row>
    <row r="37318" spans="18:18" x14ac:dyDescent="0.2">
      <c r="R37318" s="234"/>
    </row>
    <row r="37319" spans="18:18" x14ac:dyDescent="0.2">
      <c r="R37319" s="236"/>
    </row>
    <row r="37320" spans="18:18" x14ac:dyDescent="0.2">
      <c r="R37320" s="236"/>
    </row>
    <row r="37321" spans="18:18" x14ac:dyDescent="0.2">
      <c r="R37321" s="237"/>
    </row>
    <row r="37322" spans="18:18" x14ac:dyDescent="0.2">
      <c r="R37322" s="237"/>
    </row>
    <row r="37327" spans="18:18" x14ac:dyDescent="0.2">
      <c r="R37327" s="97"/>
    </row>
    <row r="37328" spans="18:18" x14ac:dyDescent="0.2">
      <c r="R37328" s="234"/>
    </row>
    <row r="37329" spans="18:18" x14ac:dyDescent="0.2">
      <c r="R37329" s="262"/>
    </row>
    <row r="37330" spans="18:18" x14ac:dyDescent="0.2">
      <c r="R37330" s="234"/>
    </row>
    <row r="37331" spans="18:18" x14ac:dyDescent="0.2">
      <c r="R37331" s="234"/>
    </row>
    <row r="37332" spans="18:18" x14ac:dyDescent="0.2">
      <c r="R37332" s="94"/>
    </row>
    <row r="37347" spans="18:18" x14ac:dyDescent="0.2">
      <c r="R37347" s="235"/>
    </row>
    <row r="37348" spans="18:18" x14ac:dyDescent="0.2">
      <c r="R37348" s="234"/>
    </row>
    <row r="37349" spans="18:18" x14ac:dyDescent="0.2">
      <c r="R37349" s="236"/>
    </row>
    <row r="37350" spans="18:18" x14ac:dyDescent="0.2">
      <c r="R37350" s="236"/>
    </row>
    <row r="37351" spans="18:18" x14ac:dyDescent="0.2">
      <c r="R37351" s="234"/>
    </row>
    <row r="37352" spans="18:18" x14ac:dyDescent="0.2">
      <c r="R37352" s="236"/>
    </row>
    <row r="37353" spans="18:18" x14ac:dyDescent="0.2">
      <c r="R37353" s="236"/>
    </row>
    <row r="37354" spans="18:18" x14ac:dyDescent="0.2">
      <c r="R37354" s="237"/>
    </row>
    <row r="37355" spans="18:18" x14ac:dyDescent="0.2">
      <c r="R37355" s="237"/>
    </row>
    <row r="37360" spans="18:18" x14ac:dyDescent="0.2">
      <c r="R37360" s="97"/>
    </row>
    <row r="37361" spans="18:18" x14ac:dyDescent="0.2">
      <c r="R37361" s="234"/>
    </row>
    <row r="37362" spans="18:18" x14ac:dyDescent="0.2">
      <c r="R37362" s="262"/>
    </row>
    <row r="37363" spans="18:18" x14ac:dyDescent="0.2">
      <c r="R37363" s="234"/>
    </row>
    <row r="37364" spans="18:18" x14ac:dyDescent="0.2">
      <c r="R37364" s="234"/>
    </row>
    <row r="37365" spans="18:18" x14ac:dyDescent="0.2">
      <c r="R37365" s="94"/>
    </row>
    <row r="37380" spans="18:18" x14ac:dyDescent="0.2">
      <c r="R37380" s="235"/>
    </row>
    <row r="37381" spans="18:18" x14ac:dyDescent="0.2">
      <c r="R37381" s="234"/>
    </row>
    <row r="37382" spans="18:18" x14ac:dyDescent="0.2">
      <c r="R37382" s="236"/>
    </row>
    <row r="37383" spans="18:18" x14ac:dyDescent="0.2">
      <c r="R37383" s="236"/>
    </row>
    <row r="37384" spans="18:18" x14ac:dyDescent="0.2">
      <c r="R37384" s="234"/>
    </row>
    <row r="37385" spans="18:18" x14ac:dyDescent="0.2">
      <c r="R37385" s="236"/>
    </row>
    <row r="37386" spans="18:18" x14ac:dyDescent="0.2">
      <c r="R37386" s="236"/>
    </row>
    <row r="37387" spans="18:18" x14ac:dyDescent="0.2">
      <c r="R37387" s="237"/>
    </row>
    <row r="37388" spans="18:18" x14ac:dyDescent="0.2">
      <c r="R37388" s="237"/>
    </row>
    <row r="37393" spans="18:18" x14ac:dyDescent="0.2">
      <c r="R37393" s="97"/>
    </row>
    <row r="37394" spans="18:18" x14ac:dyDescent="0.2">
      <c r="R37394" s="234"/>
    </row>
    <row r="37395" spans="18:18" x14ac:dyDescent="0.2">
      <c r="R37395" s="262"/>
    </row>
    <row r="37396" spans="18:18" x14ac:dyDescent="0.2">
      <c r="R37396" s="234"/>
    </row>
    <row r="37397" spans="18:18" x14ac:dyDescent="0.2">
      <c r="R37397" s="234"/>
    </row>
    <row r="37398" spans="18:18" x14ac:dyDescent="0.2">
      <c r="R37398" s="94"/>
    </row>
    <row r="37413" spans="18:18" x14ac:dyDescent="0.2">
      <c r="R37413" s="235"/>
    </row>
    <row r="37414" spans="18:18" x14ac:dyDescent="0.2">
      <c r="R37414" s="234"/>
    </row>
    <row r="37415" spans="18:18" x14ac:dyDescent="0.2">
      <c r="R37415" s="236"/>
    </row>
    <row r="37416" spans="18:18" x14ac:dyDescent="0.2">
      <c r="R37416" s="236"/>
    </row>
    <row r="37417" spans="18:18" x14ac:dyDescent="0.2">
      <c r="R37417" s="234"/>
    </row>
    <row r="37418" spans="18:18" x14ac:dyDescent="0.2">
      <c r="R37418" s="236"/>
    </row>
    <row r="37419" spans="18:18" x14ac:dyDescent="0.2">
      <c r="R37419" s="236"/>
    </row>
    <row r="37420" spans="18:18" x14ac:dyDescent="0.2">
      <c r="R37420" s="237"/>
    </row>
    <row r="37421" spans="18:18" x14ac:dyDescent="0.2">
      <c r="R37421" s="237"/>
    </row>
    <row r="37426" spans="18:18" x14ac:dyDescent="0.2">
      <c r="R37426" s="97"/>
    </row>
    <row r="37427" spans="18:18" x14ac:dyDescent="0.2">
      <c r="R37427" s="234"/>
    </row>
    <row r="37428" spans="18:18" x14ac:dyDescent="0.2">
      <c r="R37428" s="262"/>
    </row>
    <row r="37429" spans="18:18" x14ac:dyDescent="0.2">
      <c r="R37429" s="234"/>
    </row>
    <row r="37430" spans="18:18" x14ac:dyDescent="0.2">
      <c r="R37430" s="234"/>
    </row>
    <row r="37431" spans="18:18" x14ac:dyDescent="0.2">
      <c r="R37431" s="94"/>
    </row>
    <row r="37446" spans="18:18" x14ac:dyDescent="0.2">
      <c r="R37446" s="235"/>
    </row>
    <row r="37447" spans="18:18" x14ac:dyDescent="0.2">
      <c r="R37447" s="234"/>
    </row>
    <row r="37448" spans="18:18" x14ac:dyDescent="0.2">
      <c r="R37448" s="236"/>
    </row>
    <row r="37449" spans="18:18" x14ac:dyDescent="0.2">
      <c r="R37449" s="236"/>
    </row>
    <row r="37450" spans="18:18" x14ac:dyDescent="0.2">
      <c r="R37450" s="234"/>
    </row>
    <row r="37451" spans="18:18" x14ac:dyDescent="0.2">
      <c r="R37451" s="236"/>
    </row>
    <row r="37452" spans="18:18" x14ac:dyDescent="0.2">
      <c r="R37452" s="236"/>
    </row>
    <row r="37453" spans="18:18" x14ac:dyDescent="0.2">
      <c r="R37453" s="237"/>
    </row>
    <row r="37454" spans="18:18" x14ac:dyDescent="0.2">
      <c r="R37454" s="237"/>
    </row>
    <row r="37459" spans="18:18" x14ac:dyDescent="0.2">
      <c r="R37459" s="97"/>
    </row>
    <row r="37460" spans="18:18" x14ac:dyDescent="0.2">
      <c r="R37460" s="234"/>
    </row>
    <row r="37461" spans="18:18" x14ac:dyDescent="0.2">
      <c r="R37461" s="262"/>
    </row>
    <row r="37462" spans="18:18" x14ac:dyDescent="0.2">
      <c r="R37462" s="234"/>
    </row>
    <row r="37463" spans="18:18" x14ac:dyDescent="0.2">
      <c r="R37463" s="234"/>
    </row>
    <row r="37464" spans="18:18" x14ac:dyDescent="0.2">
      <c r="R37464" s="94"/>
    </row>
    <row r="37479" spans="18:18" x14ac:dyDescent="0.2">
      <c r="R37479" s="235"/>
    </row>
    <row r="37480" spans="18:18" x14ac:dyDescent="0.2">
      <c r="R37480" s="234"/>
    </row>
    <row r="37481" spans="18:18" x14ac:dyDescent="0.2">
      <c r="R37481" s="236"/>
    </row>
    <row r="37482" spans="18:18" x14ac:dyDescent="0.2">
      <c r="R37482" s="236"/>
    </row>
    <row r="37483" spans="18:18" x14ac:dyDescent="0.2">
      <c r="R37483" s="234"/>
    </row>
    <row r="37484" spans="18:18" x14ac:dyDescent="0.2">
      <c r="R37484" s="236"/>
    </row>
    <row r="37485" spans="18:18" x14ac:dyDescent="0.2">
      <c r="R37485" s="236"/>
    </row>
    <row r="37486" spans="18:18" x14ac:dyDescent="0.2">
      <c r="R37486" s="237"/>
    </row>
    <row r="37487" spans="18:18" x14ac:dyDescent="0.2">
      <c r="R37487" s="237"/>
    </row>
    <row r="37492" spans="18:18" x14ac:dyDescent="0.2">
      <c r="R37492" s="97"/>
    </row>
    <row r="37493" spans="18:18" x14ac:dyDescent="0.2">
      <c r="R37493" s="234"/>
    </row>
    <row r="37494" spans="18:18" x14ac:dyDescent="0.2">
      <c r="R37494" s="262"/>
    </row>
    <row r="37495" spans="18:18" x14ac:dyDescent="0.2">
      <c r="R37495" s="234"/>
    </row>
    <row r="37496" spans="18:18" x14ac:dyDescent="0.2">
      <c r="R37496" s="234"/>
    </row>
    <row r="37497" spans="18:18" x14ac:dyDescent="0.2">
      <c r="R37497" s="94"/>
    </row>
    <row r="37512" spans="18:18" x14ac:dyDescent="0.2">
      <c r="R37512" s="235"/>
    </row>
    <row r="37513" spans="18:18" x14ac:dyDescent="0.2">
      <c r="R37513" s="234"/>
    </row>
    <row r="37514" spans="18:18" x14ac:dyDescent="0.2">
      <c r="R37514" s="236"/>
    </row>
    <row r="37515" spans="18:18" x14ac:dyDescent="0.2">
      <c r="R37515" s="236"/>
    </row>
    <row r="37516" spans="18:18" x14ac:dyDescent="0.2">
      <c r="R37516" s="234"/>
    </row>
    <row r="37517" spans="18:18" x14ac:dyDescent="0.2">
      <c r="R37517" s="236"/>
    </row>
    <row r="37518" spans="18:18" x14ac:dyDescent="0.2">
      <c r="R37518" s="236"/>
    </row>
    <row r="37519" spans="18:18" x14ac:dyDescent="0.2">
      <c r="R37519" s="237"/>
    </row>
    <row r="37520" spans="18:18" x14ac:dyDescent="0.2">
      <c r="R37520" s="237"/>
    </row>
    <row r="37525" spans="18:18" x14ac:dyDescent="0.2">
      <c r="R37525" s="97"/>
    </row>
    <row r="37526" spans="18:18" x14ac:dyDescent="0.2">
      <c r="R37526" s="234"/>
    </row>
    <row r="37527" spans="18:18" x14ac:dyDescent="0.2">
      <c r="R37527" s="262"/>
    </row>
    <row r="37528" spans="18:18" x14ac:dyDescent="0.2">
      <c r="R37528" s="234"/>
    </row>
    <row r="37529" spans="18:18" x14ac:dyDescent="0.2">
      <c r="R37529" s="234"/>
    </row>
    <row r="37530" spans="18:18" x14ac:dyDescent="0.2">
      <c r="R37530" s="94"/>
    </row>
    <row r="37545" spans="18:18" x14ac:dyDescent="0.2">
      <c r="R37545" s="235"/>
    </row>
    <row r="37546" spans="18:18" x14ac:dyDescent="0.2">
      <c r="R37546" s="234"/>
    </row>
    <row r="37547" spans="18:18" x14ac:dyDescent="0.2">
      <c r="R37547" s="236"/>
    </row>
    <row r="37548" spans="18:18" x14ac:dyDescent="0.2">
      <c r="R37548" s="236"/>
    </row>
    <row r="37549" spans="18:18" x14ac:dyDescent="0.2">
      <c r="R37549" s="234"/>
    </row>
    <row r="37550" spans="18:18" x14ac:dyDescent="0.2">
      <c r="R37550" s="236"/>
    </row>
    <row r="37551" spans="18:18" x14ac:dyDescent="0.2">
      <c r="R37551" s="236"/>
    </row>
    <row r="37552" spans="18:18" x14ac:dyDescent="0.2">
      <c r="R37552" s="237"/>
    </row>
    <row r="37553" spans="18:18" x14ac:dyDescent="0.2">
      <c r="R37553" s="237"/>
    </row>
    <row r="37558" spans="18:18" x14ac:dyDescent="0.2">
      <c r="R37558" s="97"/>
    </row>
    <row r="37559" spans="18:18" x14ac:dyDescent="0.2">
      <c r="R37559" s="234"/>
    </row>
    <row r="37560" spans="18:18" x14ac:dyDescent="0.2">
      <c r="R37560" s="262"/>
    </row>
    <row r="37561" spans="18:18" x14ac:dyDescent="0.2">
      <c r="R37561" s="234"/>
    </row>
    <row r="37562" spans="18:18" x14ac:dyDescent="0.2">
      <c r="R37562" s="234"/>
    </row>
    <row r="37563" spans="18:18" x14ac:dyDescent="0.2">
      <c r="R37563" s="94"/>
    </row>
    <row r="37578" spans="18:18" x14ac:dyDescent="0.2">
      <c r="R37578" s="235"/>
    </row>
    <row r="37579" spans="18:18" x14ac:dyDescent="0.2">
      <c r="R37579" s="234"/>
    </row>
    <row r="37580" spans="18:18" x14ac:dyDescent="0.2">
      <c r="R37580" s="236"/>
    </row>
    <row r="37581" spans="18:18" x14ac:dyDescent="0.2">
      <c r="R37581" s="236"/>
    </row>
    <row r="37582" spans="18:18" x14ac:dyDescent="0.2">
      <c r="R37582" s="234"/>
    </row>
    <row r="37583" spans="18:18" x14ac:dyDescent="0.2">
      <c r="R37583" s="236"/>
    </row>
    <row r="37584" spans="18:18" x14ac:dyDescent="0.2">
      <c r="R37584" s="236"/>
    </row>
    <row r="37585" spans="18:18" x14ac:dyDescent="0.2">
      <c r="R37585" s="237"/>
    </row>
    <row r="37586" spans="18:18" x14ac:dyDescent="0.2">
      <c r="R37586" s="237"/>
    </row>
    <row r="37591" spans="18:18" x14ac:dyDescent="0.2">
      <c r="R37591" s="97"/>
    </row>
    <row r="37592" spans="18:18" x14ac:dyDescent="0.2">
      <c r="R37592" s="234"/>
    </row>
    <row r="37593" spans="18:18" x14ac:dyDescent="0.2">
      <c r="R37593" s="262"/>
    </row>
    <row r="37594" spans="18:18" x14ac:dyDescent="0.2">
      <c r="R37594" s="234"/>
    </row>
    <row r="37595" spans="18:18" x14ac:dyDescent="0.2">
      <c r="R37595" s="234"/>
    </row>
    <row r="37596" spans="18:18" x14ac:dyDescent="0.2">
      <c r="R37596" s="94"/>
    </row>
    <row r="37611" spans="18:18" x14ac:dyDescent="0.2">
      <c r="R37611" s="235"/>
    </row>
    <row r="37612" spans="18:18" x14ac:dyDescent="0.2">
      <c r="R37612" s="234"/>
    </row>
    <row r="37613" spans="18:18" x14ac:dyDescent="0.2">
      <c r="R37613" s="236"/>
    </row>
    <row r="37614" spans="18:18" x14ac:dyDescent="0.2">
      <c r="R37614" s="236"/>
    </row>
    <row r="37615" spans="18:18" x14ac:dyDescent="0.2">
      <c r="R37615" s="234"/>
    </row>
    <row r="37616" spans="18:18" x14ac:dyDescent="0.2">
      <c r="R37616" s="236"/>
    </row>
    <row r="37617" spans="18:18" x14ac:dyDescent="0.2">
      <c r="R37617" s="236"/>
    </row>
    <row r="37618" spans="18:18" x14ac:dyDescent="0.2">
      <c r="R37618" s="237"/>
    </row>
    <row r="37619" spans="18:18" x14ac:dyDescent="0.2">
      <c r="R37619" s="237"/>
    </row>
    <row r="37624" spans="18:18" x14ac:dyDescent="0.2">
      <c r="R37624" s="97"/>
    </row>
    <row r="37625" spans="18:18" x14ac:dyDescent="0.2">
      <c r="R37625" s="234"/>
    </row>
    <row r="37626" spans="18:18" x14ac:dyDescent="0.2">
      <c r="R37626" s="262"/>
    </row>
    <row r="37627" spans="18:18" x14ac:dyDescent="0.2">
      <c r="R37627" s="234"/>
    </row>
    <row r="37628" spans="18:18" x14ac:dyDescent="0.2">
      <c r="R37628" s="234"/>
    </row>
    <row r="37629" spans="18:18" x14ac:dyDescent="0.2">
      <c r="R37629" s="94"/>
    </row>
    <row r="37644" spans="18:18" x14ac:dyDescent="0.2">
      <c r="R37644" s="235"/>
    </row>
    <row r="37645" spans="18:18" x14ac:dyDescent="0.2">
      <c r="R37645" s="234"/>
    </row>
    <row r="37646" spans="18:18" x14ac:dyDescent="0.2">
      <c r="R37646" s="236"/>
    </row>
    <row r="37647" spans="18:18" x14ac:dyDescent="0.2">
      <c r="R37647" s="236"/>
    </row>
    <row r="37648" spans="18:18" x14ac:dyDescent="0.2">
      <c r="R37648" s="234"/>
    </row>
    <row r="37649" spans="18:18" x14ac:dyDescent="0.2">
      <c r="R37649" s="236"/>
    </row>
    <row r="37650" spans="18:18" x14ac:dyDescent="0.2">
      <c r="R37650" s="236"/>
    </row>
    <row r="37651" spans="18:18" x14ac:dyDescent="0.2">
      <c r="R37651" s="237"/>
    </row>
    <row r="37652" spans="18:18" x14ac:dyDescent="0.2">
      <c r="R37652" s="237"/>
    </row>
    <row r="37657" spans="18:18" x14ac:dyDescent="0.2">
      <c r="R37657" s="97"/>
    </row>
    <row r="37658" spans="18:18" x14ac:dyDescent="0.2">
      <c r="R37658" s="234"/>
    </row>
    <row r="37659" spans="18:18" x14ac:dyDescent="0.2">
      <c r="R37659" s="262"/>
    </row>
    <row r="37660" spans="18:18" x14ac:dyDescent="0.2">
      <c r="R37660" s="234"/>
    </row>
    <row r="37661" spans="18:18" x14ac:dyDescent="0.2">
      <c r="R37661" s="234"/>
    </row>
    <row r="37662" spans="18:18" x14ac:dyDescent="0.2">
      <c r="R37662" s="94"/>
    </row>
    <row r="37677" spans="18:18" x14ac:dyDescent="0.2">
      <c r="R37677" s="235"/>
    </row>
    <row r="37678" spans="18:18" x14ac:dyDescent="0.2">
      <c r="R37678" s="234"/>
    </row>
    <row r="37679" spans="18:18" x14ac:dyDescent="0.2">
      <c r="R37679" s="236"/>
    </row>
    <row r="37680" spans="18:18" x14ac:dyDescent="0.2">
      <c r="R37680" s="236"/>
    </row>
    <row r="37681" spans="18:18" x14ac:dyDescent="0.2">
      <c r="R37681" s="234"/>
    </row>
    <row r="37682" spans="18:18" x14ac:dyDescent="0.2">
      <c r="R37682" s="236"/>
    </row>
    <row r="37683" spans="18:18" x14ac:dyDescent="0.2">
      <c r="R37683" s="236"/>
    </row>
    <row r="37684" spans="18:18" x14ac:dyDescent="0.2">
      <c r="R37684" s="237"/>
    </row>
    <row r="37685" spans="18:18" x14ac:dyDescent="0.2">
      <c r="R37685" s="237"/>
    </row>
    <row r="37690" spans="18:18" x14ac:dyDescent="0.2">
      <c r="R37690" s="97"/>
    </row>
    <row r="37691" spans="18:18" x14ac:dyDescent="0.2">
      <c r="R37691" s="234"/>
    </row>
    <row r="37692" spans="18:18" x14ac:dyDescent="0.2">
      <c r="R37692" s="262"/>
    </row>
    <row r="37693" spans="18:18" x14ac:dyDescent="0.2">
      <c r="R37693" s="234"/>
    </row>
    <row r="37694" spans="18:18" x14ac:dyDescent="0.2">
      <c r="R37694" s="234"/>
    </row>
    <row r="37695" spans="18:18" x14ac:dyDescent="0.2">
      <c r="R37695" s="94"/>
    </row>
    <row r="37710" spans="18:18" x14ac:dyDescent="0.2">
      <c r="R37710" s="235"/>
    </row>
    <row r="37711" spans="18:18" x14ac:dyDescent="0.2">
      <c r="R37711" s="234"/>
    </row>
    <row r="37712" spans="18:18" x14ac:dyDescent="0.2">
      <c r="R37712" s="236"/>
    </row>
    <row r="37713" spans="18:18" x14ac:dyDescent="0.2">
      <c r="R37713" s="236"/>
    </row>
    <row r="37714" spans="18:18" x14ac:dyDescent="0.2">
      <c r="R37714" s="234"/>
    </row>
    <row r="37715" spans="18:18" x14ac:dyDescent="0.2">
      <c r="R37715" s="236"/>
    </row>
    <row r="37716" spans="18:18" x14ac:dyDescent="0.2">
      <c r="R37716" s="236"/>
    </row>
    <row r="37717" spans="18:18" x14ac:dyDescent="0.2">
      <c r="R37717" s="237"/>
    </row>
    <row r="37718" spans="18:18" x14ac:dyDescent="0.2">
      <c r="R37718" s="237"/>
    </row>
    <row r="37723" spans="18:18" x14ac:dyDescent="0.2">
      <c r="R37723" s="97"/>
    </row>
    <row r="37724" spans="18:18" x14ac:dyDescent="0.2">
      <c r="R37724" s="234"/>
    </row>
    <row r="37725" spans="18:18" x14ac:dyDescent="0.2">
      <c r="R37725" s="262"/>
    </row>
    <row r="37726" spans="18:18" x14ac:dyDescent="0.2">
      <c r="R37726" s="234"/>
    </row>
    <row r="37727" spans="18:18" x14ac:dyDescent="0.2">
      <c r="R37727" s="234"/>
    </row>
    <row r="37728" spans="18:18" x14ac:dyDescent="0.2">
      <c r="R37728" s="94"/>
    </row>
    <row r="37743" spans="18:18" x14ac:dyDescent="0.2">
      <c r="R37743" s="235"/>
    </row>
    <row r="37744" spans="18:18" x14ac:dyDescent="0.2">
      <c r="R37744" s="234"/>
    </row>
    <row r="37745" spans="18:18" x14ac:dyDescent="0.2">
      <c r="R37745" s="236"/>
    </row>
    <row r="37746" spans="18:18" x14ac:dyDescent="0.2">
      <c r="R37746" s="236"/>
    </row>
    <row r="37747" spans="18:18" x14ac:dyDescent="0.2">
      <c r="R37747" s="234"/>
    </row>
    <row r="37748" spans="18:18" x14ac:dyDescent="0.2">
      <c r="R37748" s="236"/>
    </row>
    <row r="37749" spans="18:18" x14ac:dyDescent="0.2">
      <c r="R37749" s="236"/>
    </row>
    <row r="37750" spans="18:18" x14ac:dyDescent="0.2">
      <c r="R37750" s="237"/>
    </row>
    <row r="37751" spans="18:18" x14ac:dyDescent="0.2">
      <c r="R37751" s="237"/>
    </row>
    <row r="37756" spans="18:18" x14ac:dyDescent="0.2">
      <c r="R37756" s="97"/>
    </row>
    <row r="37757" spans="18:18" x14ac:dyDescent="0.2">
      <c r="R37757" s="234"/>
    </row>
    <row r="37758" spans="18:18" x14ac:dyDescent="0.2">
      <c r="R37758" s="262"/>
    </row>
    <row r="37759" spans="18:18" x14ac:dyDescent="0.2">
      <c r="R37759" s="234"/>
    </row>
    <row r="37760" spans="18:18" x14ac:dyDescent="0.2">
      <c r="R37760" s="234"/>
    </row>
    <row r="37761" spans="18:18" x14ac:dyDescent="0.2">
      <c r="R37761" s="94"/>
    </row>
    <row r="37776" spans="18:18" x14ac:dyDescent="0.2">
      <c r="R37776" s="235"/>
    </row>
    <row r="37777" spans="18:18" x14ac:dyDescent="0.2">
      <c r="R37777" s="234"/>
    </row>
    <row r="37778" spans="18:18" x14ac:dyDescent="0.2">
      <c r="R37778" s="236"/>
    </row>
    <row r="37779" spans="18:18" x14ac:dyDescent="0.2">
      <c r="R37779" s="236"/>
    </row>
    <row r="37780" spans="18:18" x14ac:dyDescent="0.2">
      <c r="R37780" s="234"/>
    </row>
    <row r="37781" spans="18:18" x14ac:dyDescent="0.2">
      <c r="R37781" s="236"/>
    </row>
    <row r="37782" spans="18:18" x14ac:dyDescent="0.2">
      <c r="R37782" s="236"/>
    </row>
    <row r="37783" spans="18:18" x14ac:dyDescent="0.2">
      <c r="R37783" s="237"/>
    </row>
    <row r="37784" spans="18:18" x14ac:dyDescent="0.2">
      <c r="R37784" s="237"/>
    </row>
    <row r="37789" spans="18:18" x14ac:dyDescent="0.2">
      <c r="R37789" s="97"/>
    </row>
    <row r="37790" spans="18:18" x14ac:dyDescent="0.2">
      <c r="R37790" s="234"/>
    </row>
    <row r="37791" spans="18:18" x14ac:dyDescent="0.2">
      <c r="R37791" s="262"/>
    </row>
    <row r="37792" spans="18:18" x14ac:dyDescent="0.2">
      <c r="R37792" s="234"/>
    </row>
    <row r="37793" spans="18:18" x14ac:dyDescent="0.2">
      <c r="R37793" s="234"/>
    </row>
    <row r="37794" spans="18:18" x14ac:dyDescent="0.2">
      <c r="R37794" s="94"/>
    </row>
    <row r="37809" spans="18:18" x14ac:dyDescent="0.2">
      <c r="R37809" s="235"/>
    </row>
    <row r="37810" spans="18:18" x14ac:dyDescent="0.2">
      <c r="R37810" s="234"/>
    </row>
    <row r="37811" spans="18:18" x14ac:dyDescent="0.2">
      <c r="R37811" s="236"/>
    </row>
    <row r="37812" spans="18:18" x14ac:dyDescent="0.2">
      <c r="R37812" s="236"/>
    </row>
    <row r="37813" spans="18:18" x14ac:dyDescent="0.2">
      <c r="R37813" s="234"/>
    </row>
    <row r="37814" spans="18:18" x14ac:dyDescent="0.2">
      <c r="R37814" s="236"/>
    </row>
    <row r="37815" spans="18:18" x14ac:dyDescent="0.2">
      <c r="R37815" s="236"/>
    </row>
    <row r="37816" spans="18:18" x14ac:dyDescent="0.2">
      <c r="R37816" s="237"/>
    </row>
    <row r="37817" spans="18:18" x14ac:dyDescent="0.2">
      <c r="R37817" s="237"/>
    </row>
    <row r="37822" spans="18:18" x14ac:dyDescent="0.2">
      <c r="R37822" s="97"/>
    </row>
    <row r="37823" spans="18:18" x14ac:dyDescent="0.2">
      <c r="R37823" s="234"/>
    </row>
    <row r="37824" spans="18:18" x14ac:dyDescent="0.2">
      <c r="R37824" s="262"/>
    </row>
    <row r="37825" spans="18:18" x14ac:dyDescent="0.2">
      <c r="R37825" s="234"/>
    </row>
    <row r="37826" spans="18:18" x14ac:dyDescent="0.2">
      <c r="R37826" s="234"/>
    </row>
    <row r="37827" spans="18:18" x14ac:dyDescent="0.2">
      <c r="R37827" s="94"/>
    </row>
    <row r="37842" spans="18:18" x14ac:dyDescent="0.2">
      <c r="R37842" s="235"/>
    </row>
    <row r="37843" spans="18:18" x14ac:dyDescent="0.2">
      <c r="R37843" s="234"/>
    </row>
    <row r="37844" spans="18:18" x14ac:dyDescent="0.2">
      <c r="R37844" s="236"/>
    </row>
    <row r="37845" spans="18:18" x14ac:dyDescent="0.2">
      <c r="R37845" s="236"/>
    </row>
    <row r="37846" spans="18:18" x14ac:dyDescent="0.2">
      <c r="R37846" s="234"/>
    </row>
    <row r="37847" spans="18:18" x14ac:dyDescent="0.2">
      <c r="R37847" s="236"/>
    </row>
    <row r="37848" spans="18:18" x14ac:dyDescent="0.2">
      <c r="R37848" s="236"/>
    </row>
    <row r="37849" spans="18:18" x14ac:dyDescent="0.2">
      <c r="R37849" s="237"/>
    </row>
    <row r="37850" spans="18:18" x14ac:dyDescent="0.2">
      <c r="R37850" s="237"/>
    </row>
    <row r="37855" spans="18:18" x14ac:dyDescent="0.2">
      <c r="R37855" s="97"/>
    </row>
    <row r="37856" spans="18:18" x14ac:dyDescent="0.2">
      <c r="R37856" s="234"/>
    </row>
    <row r="37857" spans="18:18" x14ac:dyDescent="0.2">
      <c r="R37857" s="262"/>
    </row>
    <row r="37858" spans="18:18" x14ac:dyDescent="0.2">
      <c r="R37858" s="234"/>
    </row>
    <row r="37859" spans="18:18" x14ac:dyDescent="0.2">
      <c r="R37859" s="234"/>
    </row>
    <row r="37860" spans="18:18" x14ac:dyDescent="0.2">
      <c r="R37860" s="94"/>
    </row>
    <row r="37875" spans="18:18" x14ac:dyDescent="0.2">
      <c r="R37875" s="235"/>
    </row>
    <row r="37876" spans="18:18" x14ac:dyDescent="0.2">
      <c r="R37876" s="234"/>
    </row>
    <row r="37877" spans="18:18" x14ac:dyDescent="0.2">
      <c r="R37877" s="236"/>
    </row>
    <row r="37878" spans="18:18" x14ac:dyDescent="0.2">
      <c r="R37878" s="236"/>
    </row>
    <row r="37879" spans="18:18" x14ac:dyDescent="0.2">
      <c r="R37879" s="234"/>
    </row>
    <row r="37880" spans="18:18" x14ac:dyDescent="0.2">
      <c r="R37880" s="236"/>
    </row>
    <row r="37881" spans="18:18" x14ac:dyDescent="0.2">
      <c r="R37881" s="236"/>
    </row>
    <row r="37882" spans="18:18" x14ac:dyDescent="0.2">
      <c r="R37882" s="237"/>
    </row>
    <row r="37883" spans="18:18" x14ac:dyDescent="0.2">
      <c r="R37883" s="237"/>
    </row>
    <row r="37888" spans="18:18" x14ac:dyDescent="0.2">
      <c r="R37888" s="97"/>
    </row>
    <row r="37889" spans="18:18" x14ac:dyDescent="0.2">
      <c r="R37889" s="234"/>
    </row>
    <row r="37890" spans="18:18" x14ac:dyDescent="0.2">
      <c r="R37890" s="262"/>
    </row>
    <row r="37891" spans="18:18" x14ac:dyDescent="0.2">
      <c r="R37891" s="234"/>
    </row>
    <row r="37892" spans="18:18" x14ac:dyDescent="0.2">
      <c r="R37892" s="234"/>
    </row>
    <row r="37893" spans="18:18" x14ac:dyDescent="0.2">
      <c r="R37893" s="94"/>
    </row>
    <row r="37908" spans="18:18" x14ac:dyDescent="0.2">
      <c r="R37908" s="235"/>
    </row>
    <row r="37909" spans="18:18" x14ac:dyDescent="0.2">
      <c r="R37909" s="234"/>
    </row>
    <row r="37910" spans="18:18" x14ac:dyDescent="0.2">
      <c r="R37910" s="236"/>
    </row>
    <row r="37911" spans="18:18" x14ac:dyDescent="0.2">
      <c r="R37911" s="236"/>
    </row>
    <row r="37912" spans="18:18" x14ac:dyDescent="0.2">
      <c r="R37912" s="234"/>
    </row>
    <row r="37913" spans="18:18" x14ac:dyDescent="0.2">
      <c r="R37913" s="236"/>
    </row>
    <row r="37914" spans="18:18" x14ac:dyDescent="0.2">
      <c r="R37914" s="236"/>
    </row>
    <row r="37915" spans="18:18" x14ac:dyDescent="0.2">
      <c r="R37915" s="237"/>
    </row>
    <row r="37916" spans="18:18" x14ac:dyDescent="0.2">
      <c r="R37916" s="237"/>
    </row>
    <row r="37921" spans="18:18" x14ac:dyDescent="0.2">
      <c r="R37921" s="97"/>
    </row>
    <row r="37922" spans="18:18" x14ac:dyDescent="0.2">
      <c r="R37922" s="234"/>
    </row>
    <row r="37923" spans="18:18" x14ac:dyDescent="0.2">
      <c r="R37923" s="262"/>
    </row>
    <row r="37924" spans="18:18" x14ac:dyDescent="0.2">
      <c r="R37924" s="234"/>
    </row>
    <row r="37925" spans="18:18" x14ac:dyDescent="0.2">
      <c r="R37925" s="234"/>
    </row>
    <row r="37926" spans="18:18" x14ac:dyDescent="0.2">
      <c r="R37926" s="94"/>
    </row>
    <row r="37941" spans="18:18" x14ac:dyDescent="0.2">
      <c r="R37941" s="235"/>
    </row>
    <row r="37942" spans="18:18" x14ac:dyDescent="0.2">
      <c r="R37942" s="234"/>
    </row>
    <row r="37943" spans="18:18" x14ac:dyDescent="0.2">
      <c r="R37943" s="236"/>
    </row>
    <row r="37944" spans="18:18" x14ac:dyDescent="0.2">
      <c r="R37944" s="236"/>
    </row>
    <row r="37945" spans="18:18" x14ac:dyDescent="0.2">
      <c r="R37945" s="234"/>
    </row>
    <row r="37946" spans="18:18" x14ac:dyDescent="0.2">
      <c r="R37946" s="236"/>
    </row>
    <row r="37947" spans="18:18" x14ac:dyDescent="0.2">
      <c r="R37947" s="236"/>
    </row>
    <row r="37948" spans="18:18" x14ac:dyDescent="0.2">
      <c r="R37948" s="237"/>
    </row>
    <row r="37949" spans="18:18" x14ac:dyDescent="0.2">
      <c r="R37949" s="237"/>
    </row>
    <row r="37954" spans="18:18" x14ac:dyDescent="0.2">
      <c r="R37954" s="97"/>
    </row>
    <row r="37955" spans="18:18" x14ac:dyDescent="0.2">
      <c r="R37955" s="234"/>
    </row>
    <row r="37956" spans="18:18" x14ac:dyDescent="0.2">
      <c r="R37956" s="262"/>
    </row>
    <row r="37957" spans="18:18" x14ac:dyDescent="0.2">
      <c r="R37957" s="234"/>
    </row>
    <row r="37958" spans="18:18" x14ac:dyDescent="0.2">
      <c r="R37958" s="234"/>
    </row>
    <row r="37959" spans="18:18" x14ac:dyDescent="0.2">
      <c r="R37959" s="94"/>
    </row>
    <row r="37974" spans="18:18" x14ac:dyDescent="0.2">
      <c r="R37974" s="235"/>
    </row>
    <row r="37975" spans="18:18" x14ac:dyDescent="0.2">
      <c r="R37975" s="234"/>
    </row>
    <row r="37976" spans="18:18" x14ac:dyDescent="0.2">
      <c r="R37976" s="236"/>
    </row>
    <row r="37977" spans="18:18" x14ac:dyDescent="0.2">
      <c r="R37977" s="236"/>
    </row>
    <row r="37978" spans="18:18" x14ac:dyDescent="0.2">
      <c r="R37978" s="234"/>
    </row>
    <row r="37979" spans="18:18" x14ac:dyDescent="0.2">
      <c r="R37979" s="236"/>
    </row>
    <row r="37980" spans="18:18" x14ac:dyDescent="0.2">
      <c r="R37980" s="236"/>
    </row>
    <row r="37981" spans="18:18" x14ac:dyDescent="0.2">
      <c r="R37981" s="237"/>
    </row>
    <row r="37982" spans="18:18" x14ac:dyDescent="0.2">
      <c r="R37982" s="237"/>
    </row>
    <row r="37987" spans="18:18" x14ac:dyDescent="0.2">
      <c r="R37987" s="97"/>
    </row>
    <row r="37988" spans="18:18" x14ac:dyDescent="0.2">
      <c r="R37988" s="234"/>
    </row>
    <row r="37989" spans="18:18" x14ac:dyDescent="0.2">
      <c r="R37989" s="262"/>
    </row>
    <row r="37990" spans="18:18" x14ac:dyDescent="0.2">
      <c r="R37990" s="234"/>
    </row>
    <row r="37991" spans="18:18" x14ac:dyDescent="0.2">
      <c r="R37991" s="234"/>
    </row>
    <row r="37992" spans="18:18" x14ac:dyDescent="0.2">
      <c r="R37992" s="94"/>
    </row>
    <row r="38007" spans="18:18" x14ac:dyDescent="0.2">
      <c r="R38007" s="235"/>
    </row>
    <row r="38008" spans="18:18" x14ac:dyDescent="0.2">
      <c r="R38008" s="234"/>
    </row>
    <row r="38009" spans="18:18" x14ac:dyDescent="0.2">
      <c r="R38009" s="236"/>
    </row>
    <row r="38010" spans="18:18" x14ac:dyDescent="0.2">
      <c r="R38010" s="236"/>
    </row>
    <row r="38011" spans="18:18" x14ac:dyDescent="0.2">
      <c r="R38011" s="234"/>
    </row>
    <row r="38012" spans="18:18" x14ac:dyDescent="0.2">
      <c r="R38012" s="236"/>
    </row>
    <row r="38013" spans="18:18" x14ac:dyDescent="0.2">
      <c r="R38013" s="236"/>
    </row>
    <row r="38014" spans="18:18" x14ac:dyDescent="0.2">
      <c r="R38014" s="237"/>
    </row>
    <row r="38015" spans="18:18" x14ac:dyDescent="0.2">
      <c r="R38015" s="237"/>
    </row>
    <row r="38020" spans="18:18" x14ac:dyDescent="0.2">
      <c r="R38020" s="97"/>
    </row>
    <row r="38021" spans="18:18" x14ac:dyDescent="0.2">
      <c r="R38021" s="234"/>
    </row>
    <row r="38022" spans="18:18" x14ac:dyDescent="0.2">
      <c r="R38022" s="262"/>
    </row>
    <row r="38023" spans="18:18" x14ac:dyDescent="0.2">
      <c r="R38023" s="234"/>
    </row>
    <row r="38024" spans="18:18" x14ac:dyDescent="0.2">
      <c r="R38024" s="234"/>
    </row>
    <row r="38025" spans="18:18" x14ac:dyDescent="0.2">
      <c r="R38025" s="94"/>
    </row>
    <row r="38040" spans="18:18" x14ac:dyDescent="0.2">
      <c r="R38040" s="235"/>
    </row>
    <row r="38041" spans="18:18" x14ac:dyDescent="0.2">
      <c r="R38041" s="234"/>
    </row>
    <row r="38042" spans="18:18" x14ac:dyDescent="0.2">
      <c r="R38042" s="236"/>
    </row>
    <row r="38043" spans="18:18" x14ac:dyDescent="0.2">
      <c r="R38043" s="236"/>
    </row>
    <row r="38044" spans="18:18" x14ac:dyDescent="0.2">
      <c r="R38044" s="234"/>
    </row>
    <row r="38045" spans="18:18" x14ac:dyDescent="0.2">
      <c r="R38045" s="236"/>
    </row>
    <row r="38046" spans="18:18" x14ac:dyDescent="0.2">
      <c r="R38046" s="236"/>
    </row>
    <row r="38047" spans="18:18" x14ac:dyDescent="0.2">
      <c r="R38047" s="237"/>
    </row>
    <row r="38048" spans="18:18" x14ac:dyDescent="0.2">
      <c r="R38048" s="237"/>
    </row>
    <row r="38053" spans="18:18" x14ac:dyDescent="0.2">
      <c r="R38053" s="97"/>
    </row>
    <row r="38054" spans="18:18" x14ac:dyDescent="0.2">
      <c r="R38054" s="234"/>
    </row>
    <row r="38055" spans="18:18" x14ac:dyDescent="0.2">
      <c r="R38055" s="262"/>
    </row>
    <row r="38056" spans="18:18" x14ac:dyDescent="0.2">
      <c r="R38056" s="234"/>
    </row>
    <row r="38057" spans="18:18" x14ac:dyDescent="0.2">
      <c r="R38057" s="234"/>
    </row>
    <row r="38058" spans="18:18" x14ac:dyDescent="0.2">
      <c r="R38058" s="94"/>
    </row>
    <row r="38073" spans="18:18" x14ac:dyDescent="0.2">
      <c r="R38073" s="235"/>
    </row>
    <row r="38074" spans="18:18" x14ac:dyDescent="0.2">
      <c r="R38074" s="234"/>
    </row>
    <row r="38075" spans="18:18" x14ac:dyDescent="0.2">
      <c r="R38075" s="236"/>
    </row>
    <row r="38076" spans="18:18" x14ac:dyDescent="0.2">
      <c r="R38076" s="236"/>
    </row>
    <row r="38077" spans="18:18" x14ac:dyDescent="0.2">
      <c r="R38077" s="234"/>
    </row>
    <row r="38078" spans="18:18" x14ac:dyDescent="0.2">
      <c r="R38078" s="236"/>
    </row>
    <row r="38079" spans="18:18" x14ac:dyDescent="0.2">
      <c r="R38079" s="236"/>
    </row>
    <row r="38080" spans="18:18" x14ac:dyDescent="0.2">
      <c r="R38080" s="237"/>
    </row>
    <row r="38081" spans="18:18" x14ac:dyDescent="0.2">
      <c r="R38081" s="237"/>
    </row>
    <row r="38086" spans="18:18" x14ac:dyDescent="0.2">
      <c r="R38086" s="97"/>
    </row>
    <row r="38087" spans="18:18" x14ac:dyDescent="0.2">
      <c r="R38087" s="234"/>
    </row>
    <row r="38088" spans="18:18" x14ac:dyDescent="0.2">
      <c r="R38088" s="262"/>
    </row>
    <row r="38089" spans="18:18" x14ac:dyDescent="0.2">
      <c r="R38089" s="234"/>
    </row>
    <row r="38090" spans="18:18" x14ac:dyDescent="0.2">
      <c r="R38090" s="234"/>
    </row>
    <row r="38091" spans="18:18" x14ac:dyDescent="0.2">
      <c r="R38091" s="94"/>
    </row>
    <row r="38106" spans="18:18" x14ac:dyDescent="0.2">
      <c r="R38106" s="235"/>
    </row>
    <row r="38107" spans="18:18" x14ac:dyDescent="0.2">
      <c r="R38107" s="234"/>
    </row>
    <row r="38108" spans="18:18" x14ac:dyDescent="0.2">
      <c r="R38108" s="236"/>
    </row>
    <row r="38109" spans="18:18" x14ac:dyDescent="0.2">
      <c r="R38109" s="236"/>
    </row>
    <row r="38110" spans="18:18" x14ac:dyDescent="0.2">
      <c r="R38110" s="234"/>
    </row>
    <row r="38111" spans="18:18" x14ac:dyDescent="0.2">
      <c r="R38111" s="236"/>
    </row>
    <row r="38112" spans="18:18" x14ac:dyDescent="0.2">
      <c r="R38112" s="236"/>
    </row>
    <row r="38113" spans="18:18" x14ac:dyDescent="0.2">
      <c r="R38113" s="237"/>
    </row>
    <row r="38114" spans="18:18" x14ac:dyDescent="0.2">
      <c r="R38114" s="237"/>
    </row>
    <row r="38119" spans="18:18" x14ac:dyDescent="0.2">
      <c r="R38119" s="97"/>
    </row>
    <row r="38120" spans="18:18" x14ac:dyDescent="0.2">
      <c r="R38120" s="234"/>
    </row>
    <row r="38121" spans="18:18" x14ac:dyDescent="0.2">
      <c r="R38121" s="262"/>
    </row>
    <row r="38122" spans="18:18" x14ac:dyDescent="0.2">
      <c r="R38122" s="234"/>
    </row>
    <row r="38123" spans="18:18" x14ac:dyDescent="0.2">
      <c r="R38123" s="234"/>
    </row>
    <row r="38124" spans="18:18" x14ac:dyDescent="0.2">
      <c r="R38124" s="94"/>
    </row>
    <row r="38139" spans="18:18" x14ac:dyDescent="0.2">
      <c r="R38139" s="235"/>
    </row>
    <row r="38140" spans="18:18" x14ac:dyDescent="0.2">
      <c r="R38140" s="234"/>
    </row>
    <row r="38141" spans="18:18" x14ac:dyDescent="0.2">
      <c r="R38141" s="236"/>
    </row>
    <row r="38142" spans="18:18" x14ac:dyDescent="0.2">
      <c r="R38142" s="236"/>
    </row>
    <row r="38143" spans="18:18" x14ac:dyDescent="0.2">
      <c r="R38143" s="234"/>
    </row>
    <row r="38144" spans="18:18" x14ac:dyDescent="0.2">
      <c r="R38144" s="236"/>
    </row>
    <row r="38145" spans="18:18" x14ac:dyDescent="0.2">
      <c r="R38145" s="236"/>
    </row>
    <row r="38146" spans="18:18" x14ac:dyDescent="0.2">
      <c r="R38146" s="237"/>
    </row>
    <row r="38147" spans="18:18" x14ac:dyDescent="0.2">
      <c r="R38147" s="237"/>
    </row>
    <row r="38152" spans="18:18" x14ac:dyDescent="0.2">
      <c r="R38152" s="97"/>
    </row>
    <row r="38153" spans="18:18" x14ac:dyDescent="0.2">
      <c r="R38153" s="234"/>
    </row>
    <row r="38154" spans="18:18" x14ac:dyDescent="0.2">
      <c r="R38154" s="262"/>
    </row>
    <row r="38155" spans="18:18" x14ac:dyDescent="0.2">
      <c r="R38155" s="234"/>
    </row>
    <row r="38156" spans="18:18" x14ac:dyDescent="0.2">
      <c r="R38156" s="234"/>
    </row>
    <row r="38157" spans="18:18" x14ac:dyDescent="0.2">
      <c r="R38157" s="94"/>
    </row>
    <row r="38172" spans="18:18" x14ac:dyDescent="0.2">
      <c r="R38172" s="235"/>
    </row>
    <row r="38173" spans="18:18" x14ac:dyDescent="0.2">
      <c r="R38173" s="234"/>
    </row>
    <row r="38174" spans="18:18" x14ac:dyDescent="0.2">
      <c r="R38174" s="236"/>
    </row>
    <row r="38175" spans="18:18" x14ac:dyDescent="0.2">
      <c r="R38175" s="236"/>
    </row>
    <row r="38176" spans="18:18" x14ac:dyDescent="0.2">
      <c r="R38176" s="234"/>
    </row>
    <row r="38177" spans="18:18" x14ac:dyDescent="0.2">
      <c r="R38177" s="236"/>
    </row>
    <row r="38178" spans="18:18" x14ac:dyDescent="0.2">
      <c r="R38178" s="236"/>
    </row>
    <row r="38179" spans="18:18" x14ac:dyDescent="0.2">
      <c r="R38179" s="237"/>
    </row>
    <row r="38180" spans="18:18" x14ac:dyDescent="0.2">
      <c r="R38180" s="237"/>
    </row>
    <row r="38185" spans="18:18" x14ac:dyDescent="0.2">
      <c r="R38185" s="97"/>
    </row>
    <row r="38186" spans="18:18" x14ac:dyDescent="0.2">
      <c r="R38186" s="234"/>
    </row>
    <row r="38187" spans="18:18" x14ac:dyDescent="0.2">
      <c r="R38187" s="262"/>
    </row>
    <row r="38188" spans="18:18" x14ac:dyDescent="0.2">
      <c r="R38188" s="234"/>
    </row>
    <row r="38189" spans="18:18" x14ac:dyDescent="0.2">
      <c r="R38189" s="234"/>
    </row>
    <row r="38190" spans="18:18" x14ac:dyDescent="0.2">
      <c r="R38190" s="94"/>
    </row>
    <row r="38205" spans="18:18" x14ac:dyDescent="0.2">
      <c r="R38205" s="235"/>
    </row>
    <row r="38206" spans="18:18" x14ac:dyDescent="0.2">
      <c r="R38206" s="234"/>
    </row>
    <row r="38207" spans="18:18" x14ac:dyDescent="0.2">
      <c r="R38207" s="236"/>
    </row>
    <row r="38208" spans="18:18" x14ac:dyDescent="0.2">
      <c r="R38208" s="236"/>
    </row>
    <row r="38209" spans="18:18" x14ac:dyDescent="0.2">
      <c r="R38209" s="234"/>
    </row>
    <row r="38210" spans="18:18" x14ac:dyDescent="0.2">
      <c r="R38210" s="236"/>
    </row>
    <row r="38211" spans="18:18" x14ac:dyDescent="0.2">
      <c r="R38211" s="236"/>
    </row>
    <row r="38212" spans="18:18" x14ac:dyDescent="0.2">
      <c r="R38212" s="237"/>
    </row>
    <row r="38213" spans="18:18" x14ac:dyDescent="0.2">
      <c r="R38213" s="237"/>
    </row>
    <row r="38218" spans="18:18" x14ac:dyDescent="0.2">
      <c r="R38218" s="97"/>
    </row>
    <row r="38219" spans="18:18" x14ac:dyDescent="0.2">
      <c r="R38219" s="234"/>
    </row>
    <row r="38220" spans="18:18" x14ac:dyDescent="0.2">
      <c r="R38220" s="262"/>
    </row>
    <row r="38221" spans="18:18" x14ac:dyDescent="0.2">
      <c r="R38221" s="234"/>
    </row>
    <row r="38222" spans="18:18" x14ac:dyDescent="0.2">
      <c r="R38222" s="234"/>
    </row>
    <row r="38223" spans="18:18" x14ac:dyDescent="0.2">
      <c r="R38223" s="94"/>
    </row>
    <row r="38238" spans="18:18" x14ac:dyDescent="0.2">
      <c r="R38238" s="235"/>
    </row>
    <row r="38239" spans="18:18" x14ac:dyDescent="0.2">
      <c r="R38239" s="234"/>
    </row>
    <row r="38240" spans="18:18" x14ac:dyDescent="0.2">
      <c r="R38240" s="236"/>
    </row>
    <row r="38241" spans="18:18" x14ac:dyDescent="0.2">
      <c r="R38241" s="236"/>
    </row>
    <row r="38242" spans="18:18" x14ac:dyDescent="0.2">
      <c r="R38242" s="234"/>
    </row>
    <row r="38243" spans="18:18" x14ac:dyDescent="0.2">
      <c r="R38243" s="236"/>
    </row>
    <row r="38244" spans="18:18" x14ac:dyDescent="0.2">
      <c r="R38244" s="236"/>
    </row>
    <row r="38245" spans="18:18" x14ac:dyDescent="0.2">
      <c r="R38245" s="237"/>
    </row>
    <row r="38246" spans="18:18" x14ac:dyDescent="0.2">
      <c r="R38246" s="237"/>
    </row>
    <row r="38251" spans="18:18" x14ac:dyDescent="0.2">
      <c r="R38251" s="97"/>
    </row>
    <row r="38252" spans="18:18" x14ac:dyDescent="0.2">
      <c r="R38252" s="234"/>
    </row>
    <row r="38253" spans="18:18" x14ac:dyDescent="0.2">
      <c r="R38253" s="262"/>
    </row>
    <row r="38254" spans="18:18" x14ac:dyDescent="0.2">
      <c r="R38254" s="234"/>
    </row>
    <row r="38255" spans="18:18" x14ac:dyDescent="0.2">
      <c r="R38255" s="234"/>
    </row>
    <row r="38256" spans="18:18" x14ac:dyDescent="0.2">
      <c r="R38256" s="94"/>
    </row>
    <row r="38271" spans="18:18" x14ac:dyDescent="0.2">
      <c r="R38271" s="235"/>
    </row>
    <row r="38272" spans="18:18" x14ac:dyDescent="0.2">
      <c r="R38272" s="234"/>
    </row>
    <row r="38273" spans="18:18" x14ac:dyDescent="0.2">
      <c r="R38273" s="236"/>
    </row>
    <row r="38274" spans="18:18" x14ac:dyDescent="0.2">
      <c r="R38274" s="236"/>
    </row>
    <row r="38275" spans="18:18" x14ac:dyDescent="0.2">
      <c r="R38275" s="234"/>
    </row>
    <row r="38276" spans="18:18" x14ac:dyDescent="0.2">
      <c r="R38276" s="236"/>
    </row>
    <row r="38277" spans="18:18" x14ac:dyDescent="0.2">
      <c r="R38277" s="236"/>
    </row>
    <row r="38278" spans="18:18" x14ac:dyDescent="0.2">
      <c r="R38278" s="237"/>
    </row>
    <row r="38279" spans="18:18" x14ac:dyDescent="0.2">
      <c r="R38279" s="237"/>
    </row>
    <row r="38284" spans="18:18" x14ac:dyDescent="0.2">
      <c r="R38284" s="97"/>
    </row>
    <row r="38285" spans="18:18" x14ac:dyDescent="0.2">
      <c r="R38285" s="234"/>
    </row>
    <row r="38286" spans="18:18" x14ac:dyDescent="0.2">
      <c r="R38286" s="262"/>
    </row>
    <row r="38287" spans="18:18" x14ac:dyDescent="0.2">
      <c r="R38287" s="234"/>
    </row>
    <row r="38288" spans="18:18" x14ac:dyDescent="0.2">
      <c r="R38288" s="234"/>
    </row>
    <row r="38289" spans="18:18" x14ac:dyDescent="0.2">
      <c r="R38289" s="94"/>
    </row>
    <row r="38304" spans="18:18" x14ac:dyDescent="0.2">
      <c r="R38304" s="235"/>
    </row>
    <row r="38305" spans="18:18" x14ac:dyDescent="0.2">
      <c r="R38305" s="234"/>
    </row>
    <row r="38306" spans="18:18" x14ac:dyDescent="0.2">
      <c r="R38306" s="236"/>
    </row>
    <row r="38307" spans="18:18" x14ac:dyDescent="0.2">
      <c r="R38307" s="236"/>
    </row>
    <row r="38308" spans="18:18" x14ac:dyDescent="0.2">
      <c r="R38308" s="234"/>
    </row>
    <row r="38309" spans="18:18" x14ac:dyDescent="0.2">
      <c r="R38309" s="236"/>
    </row>
    <row r="38310" spans="18:18" x14ac:dyDescent="0.2">
      <c r="R38310" s="236"/>
    </row>
    <row r="38311" spans="18:18" x14ac:dyDescent="0.2">
      <c r="R38311" s="237"/>
    </row>
    <row r="38312" spans="18:18" x14ac:dyDescent="0.2">
      <c r="R38312" s="237"/>
    </row>
    <row r="38317" spans="18:18" x14ac:dyDescent="0.2">
      <c r="R38317" s="97"/>
    </row>
    <row r="38318" spans="18:18" x14ac:dyDescent="0.2">
      <c r="R38318" s="234"/>
    </row>
    <row r="38319" spans="18:18" x14ac:dyDescent="0.2">
      <c r="R38319" s="262"/>
    </row>
    <row r="38320" spans="18:18" x14ac:dyDescent="0.2">
      <c r="R38320" s="234"/>
    </row>
    <row r="38321" spans="18:18" x14ac:dyDescent="0.2">
      <c r="R38321" s="234"/>
    </row>
    <row r="38322" spans="18:18" x14ac:dyDescent="0.2">
      <c r="R38322" s="94"/>
    </row>
    <row r="38337" spans="18:18" x14ac:dyDescent="0.2">
      <c r="R38337" s="235"/>
    </row>
    <row r="38338" spans="18:18" x14ac:dyDescent="0.2">
      <c r="R38338" s="234"/>
    </row>
    <row r="38339" spans="18:18" x14ac:dyDescent="0.2">
      <c r="R38339" s="236"/>
    </row>
    <row r="38340" spans="18:18" x14ac:dyDescent="0.2">
      <c r="R38340" s="236"/>
    </row>
    <row r="38341" spans="18:18" x14ac:dyDescent="0.2">
      <c r="R38341" s="234"/>
    </row>
    <row r="38342" spans="18:18" x14ac:dyDescent="0.2">
      <c r="R38342" s="236"/>
    </row>
    <row r="38343" spans="18:18" x14ac:dyDescent="0.2">
      <c r="R38343" s="236"/>
    </row>
    <row r="38344" spans="18:18" x14ac:dyDescent="0.2">
      <c r="R38344" s="237"/>
    </row>
    <row r="38345" spans="18:18" x14ac:dyDescent="0.2">
      <c r="R38345" s="237"/>
    </row>
    <row r="38350" spans="18:18" x14ac:dyDescent="0.2">
      <c r="R38350" s="97"/>
    </row>
    <row r="38351" spans="18:18" x14ac:dyDescent="0.2">
      <c r="R38351" s="234"/>
    </row>
    <row r="38352" spans="18:18" x14ac:dyDescent="0.2">
      <c r="R38352" s="262"/>
    </row>
    <row r="38353" spans="18:18" x14ac:dyDescent="0.2">
      <c r="R38353" s="234"/>
    </row>
    <row r="38354" spans="18:18" x14ac:dyDescent="0.2">
      <c r="R38354" s="234"/>
    </row>
    <row r="38355" spans="18:18" x14ac:dyDescent="0.2">
      <c r="R38355" s="94"/>
    </row>
    <row r="38370" spans="18:18" x14ac:dyDescent="0.2">
      <c r="R38370" s="235"/>
    </row>
    <row r="38371" spans="18:18" x14ac:dyDescent="0.2">
      <c r="R38371" s="234"/>
    </row>
    <row r="38372" spans="18:18" x14ac:dyDescent="0.2">
      <c r="R38372" s="236"/>
    </row>
    <row r="38373" spans="18:18" x14ac:dyDescent="0.2">
      <c r="R38373" s="236"/>
    </row>
    <row r="38374" spans="18:18" x14ac:dyDescent="0.2">
      <c r="R38374" s="234"/>
    </row>
    <row r="38375" spans="18:18" x14ac:dyDescent="0.2">
      <c r="R38375" s="236"/>
    </row>
    <row r="38376" spans="18:18" x14ac:dyDescent="0.2">
      <c r="R38376" s="236"/>
    </row>
    <row r="38377" spans="18:18" x14ac:dyDescent="0.2">
      <c r="R38377" s="237"/>
    </row>
    <row r="38378" spans="18:18" x14ac:dyDescent="0.2">
      <c r="R38378" s="237"/>
    </row>
    <row r="38383" spans="18:18" x14ac:dyDescent="0.2">
      <c r="R38383" s="97"/>
    </row>
    <row r="38384" spans="18:18" x14ac:dyDescent="0.2">
      <c r="R38384" s="234"/>
    </row>
    <row r="38385" spans="18:18" x14ac:dyDescent="0.2">
      <c r="R38385" s="262"/>
    </row>
    <row r="38386" spans="18:18" x14ac:dyDescent="0.2">
      <c r="R38386" s="234"/>
    </row>
    <row r="38387" spans="18:18" x14ac:dyDescent="0.2">
      <c r="R38387" s="234"/>
    </row>
    <row r="38388" spans="18:18" x14ac:dyDescent="0.2">
      <c r="R38388" s="94"/>
    </row>
    <row r="38403" spans="18:18" x14ac:dyDescent="0.2">
      <c r="R38403" s="235"/>
    </row>
    <row r="38404" spans="18:18" x14ac:dyDescent="0.2">
      <c r="R38404" s="234"/>
    </row>
    <row r="38405" spans="18:18" x14ac:dyDescent="0.2">
      <c r="R38405" s="236"/>
    </row>
    <row r="38406" spans="18:18" x14ac:dyDescent="0.2">
      <c r="R38406" s="236"/>
    </row>
    <row r="38407" spans="18:18" x14ac:dyDescent="0.2">
      <c r="R38407" s="234"/>
    </row>
    <row r="38408" spans="18:18" x14ac:dyDescent="0.2">
      <c r="R38408" s="236"/>
    </row>
    <row r="38409" spans="18:18" x14ac:dyDescent="0.2">
      <c r="R38409" s="236"/>
    </row>
    <row r="38410" spans="18:18" x14ac:dyDescent="0.2">
      <c r="R38410" s="237"/>
    </row>
    <row r="38411" spans="18:18" x14ac:dyDescent="0.2">
      <c r="R38411" s="237"/>
    </row>
    <row r="38416" spans="18:18" x14ac:dyDescent="0.2">
      <c r="R38416" s="97"/>
    </row>
    <row r="38417" spans="18:18" x14ac:dyDescent="0.2">
      <c r="R38417" s="234"/>
    </row>
    <row r="38418" spans="18:18" x14ac:dyDescent="0.2">
      <c r="R38418" s="262"/>
    </row>
    <row r="38419" spans="18:18" x14ac:dyDescent="0.2">
      <c r="R38419" s="234"/>
    </row>
    <row r="38420" spans="18:18" x14ac:dyDescent="0.2">
      <c r="R38420" s="234"/>
    </row>
    <row r="38421" spans="18:18" x14ac:dyDescent="0.2">
      <c r="R38421" s="94"/>
    </row>
    <row r="38436" spans="18:18" x14ac:dyDescent="0.2">
      <c r="R38436" s="235"/>
    </row>
    <row r="38437" spans="18:18" x14ac:dyDescent="0.2">
      <c r="R38437" s="234"/>
    </row>
    <row r="38438" spans="18:18" x14ac:dyDescent="0.2">
      <c r="R38438" s="236"/>
    </row>
    <row r="38439" spans="18:18" x14ac:dyDescent="0.2">
      <c r="R38439" s="236"/>
    </row>
    <row r="38440" spans="18:18" x14ac:dyDescent="0.2">
      <c r="R38440" s="234"/>
    </row>
    <row r="38441" spans="18:18" x14ac:dyDescent="0.2">
      <c r="R38441" s="236"/>
    </row>
    <row r="38442" spans="18:18" x14ac:dyDescent="0.2">
      <c r="R38442" s="236"/>
    </row>
    <row r="38443" spans="18:18" x14ac:dyDescent="0.2">
      <c r="R38443" s="237"/>
    </row>
    <row r="38444" spans="18:18" x14ac:dyDescent="0.2">
      <c r="R38444" s="237"/>
    </row>
    <row r="38449" spans="18:18" x14ac:dyDescent="0.2">
      <c r="R38449" s="97"/>
    </row>
    <row r="38450" spans="18:18" x14ac:dyDescent="0.2">
      <c r="R38450" s="234"/>
    </row>
    <row r="38451" spans="18:18" x14ac:dyDescent="0.2">
      <c r="R38451" s="262"/>
    </row>
    <row r="38452" spans="18:18" x14ac:dyDescent="0.2">
      <c r="R38452" s="234"/>
    </row>
    <row r="38453" spans="18:18" x14ac:dyDescent="0.2">
      <c r="R38453" s="234"/>
    </row>
    <row r="38454" spans="18:18" x14ac:dyDescent="0.2">
      <c r="R38454" s="94"/>
    </row>
    <row r="38469" spans="18:18" x14ac:dyDescent="0.2">
      <c r="R38469" s="235"/>
    </row>
    <row r="38470" spans="18:18" x14ac:dyDescent="0.2">
      <c r="R38470" s="234"/>
    </row>
    <row r="38471" spans="18:18" x14ac:dyDescent="0.2">
      <c r="R38471" s="236"/>
    </row>
    <row r="38472" spans="18:18" x14ac:dyDescent="0.2">
      <c r="R38472" s="236"/>
    </row>
    <row r="38473" spans="18:18" x14ac:dyDescent="0.2">
      <c r="R38473" s="234"/>
    </row>
    <row r="38474" spans="18:18" x14ac:dyDescent="0.2">
      <c r="R38474" s="236"/>
    </row>
    <row r="38475" spans="18:18" x14ac:dyDescent="0.2">
      <c r="R38475" s="236"/>
    </row>
    <row r="38476" spans="18:18" x14ac:dyDescent="0.2">
      <c r="R38476" s="237"/>
    </row>
    <row r="38477" spans="18:18" x14ac:dyDescent="0.2">
      <c r="R38477" s="237"/>
    </row>
    <row r="38482" spans="18:18" x14ac:dyDescent="0.2">
      <c r="R38482" s="97"/>
    </row>
    <row r="38483" spans="18:18" x14ac:dyDescent="0.2">
      <c r="R38483" s="234"/>
    </row>
    <row r="38484" spans="18:18" x14ac:dyDescent="0.2">
      <c r="R38484" s="262"/>
    </row>
    <row r="38485" spans="18:18" x14ac:dyDescent="0.2">
      <c r="R38485" s="234"/>
    </row>
    <row r="38486" spans="18:18" x14ac:dyDescent="0.2">
      <c r="R38486" s="234"/>
    </row>
    <row r="38487" spans="18:18" x14ac:dyDescent="0.2">
      <c r="R38487" s="94"/>
    </row>
    <row r="38502" spans="18:18" x14ac:dyDescent="0.2">
      <c r="R38502" s="235"/>
    </row>
    <row r="38503" spans="18:18" x14ac:dyDescent="0.2">
      <c r="R38503" s="234"/>
    </row>
    <row r="38504" spans="18:18" x14ac:dyDescent="0.2">
      <c r="R38504" s="236"/>
    </row>
    <row r="38505" spans="18:18" x14ac:dyDescent="0.2">
      <c r="R38505" s="236"/>
    </row>
    <row r="38506" spans="18:18" x14ac:dyDescent="0.2">
      <c r="R38506" s="234"/>
    </row>
    <row r="38507" spans="18:18" x14ac:dyDescent="0.2">
      <c r="R38507" s="236"/>
    </row>
    <row r="38508" spans="18:18" x14ac:dyDescent="0.2">
      <c r="R38508" s="236"/>
    </row>
    <row r="38509" spans="18:18" x14ac:dyDescent="0.2">
      <c r="R38509" s="237"/>
    </row>
    <row r="38510" spans="18:18" x14ac:dyDescent="0.2">
      <c r="R38510" s="237"/>
    </row>
    <row r="38515" spans="18:18" x14ac:dyDescent="0.2">
      <c r="R38515" s="97"/>
    </row>
    <row r="38516" spans="18:18" x14ac:dyDescent="0.2">
      <c r="R38516" s="234"/>
    </row>
    <row r="38517" spans="18:18" x14ac:dyDescent="0.2">
      <c r="R38517" s="262"/>
    </row>
    <row r="38518" spans="18:18" x14ac:dyDescent="0.2">
      <c r="R38518" s="234"/>
    </row>
    <row r="38519" spans="18:18" x14ac:dyDescent="0.2">
      <c r="R38519" s="234"/>
    </row>
    <row r="38520" spans="18:18" x14ac:dyDescent="0.2">
      <c r="R38520" s="94"/>
    </row>
    <row r="38535" spans="18:18" x14ac:dyDescent="0.2">
      <c r="R38535" s="235"/>
    </row>
    <row r="38536" spans="18:18" x14ac:dyDescent="0.2">
      <c r="R38536" s="234"/>
    </row>
    <row r="38537" spans="18:18" x14ac:dyDescent="0.2">
      <c r="R38537" s="236"/>
    </row>
    <row r="38538" spans="18:18" x14ac:dyDescent="0.2">
      <c r="R38538" s="236"/>
    </row>
    <row r="38539" spans="18:18" x14ac:dyDescent="0.2">
      <c r="R38539" s="234"/>
    </row>
    <row r="38540" spans="18:18" x14ac:dyDescent="0.2">
      <c r="R38540" s="236"/>
    </row>
    <row r="38541" spans="18:18" x14ac:dyDescent="0.2">
      <c r="R38541" s="236"/>
    </row>
    <row r="38542" spans="18:18" x14ac:dyDescent="0.2">
      <c r="R38542" s="237"/>
    </row>
    <row r="38543" spans="18:18" x14ac:dyDescent="0.2">
      <c r="R38543" s="237"/>
    </row>
    <row r="38548" spans="18:18" x14ac:dyDescent="0.2">
      <c r="R38548" s="97"/>
    </row>
    <row r="38549" spans="18:18" x14ac:dyDescent="0.2">
      <c r="R38549" s="234"/>
    </row>
    <row r="38550" spans="18:18" x14ac:dyDescent="0.2">
      <c r="R38550" s="262"/>
    </row>
    <row r="38551" spans="18:18" x14ac:dyDescent="0.2">
      <c r="R38551" s="234"/>
    </row>
    <row r="38552" spans="18:18" x14ac:dyDescent="0.2">
      <c r="R38552" s="234"/>
    </row>
    <row r="38553" spans="18:18" x14ac:dyDescent="0.2">
      <c r="R38553" s="94"/>
    </row>
    <row r="38568" spans="18:18" x14ac:dyDescent="0.2">
      <c r="R38568" s="235"/>
    </row>
    <row r="38569" spans="18:18" x14ac:dyDescent="0.2">
      <c r="R38569" s="234"/>
    </row>
    <row r="38570" spans="18:18" x14ac:dyDescent="0.2">
      <c r="R38570" s="236"/>
    </row>
    <row r="38571" spans="18:18" x14ac:dyDescent="0.2">
      <c r="R38571" s="236"/>
    </row>
    <row r="38572" spans="18:18" x14ac:dyDescent="0.2">
      <c r="R38572" s="234"/>
    </row>
    <row r="38573" spans="18:18" x14ac:dyDescent="0.2">
      <c r="R38573" s="236"/>
    </row>
    <row r="38574" spans="18:18" x14ac:dyDescent="0.2">
      <c r="R38574" s="236"/>
    </row>
    <row r="38575" spans="18:18" x14ac:dyDescent="0.2">
      <c r="R38575" s="237"/>
    </row>
    <row r="38576" spans="18:18" x14ac:dyDescent="0.2">
      <c r="R38576" s="237"/>
    </row>
    <row r="38581" spans="18:18" x14ac:dyDescent="0.2">
      <c r="R38581" s="97"/>
    </row>
    <row r="38582" spans="18:18" x14ac:dyDescent="0.2">
      <c r="R38582" s="234"/>
    </row>
    <row r="38583" spans="18:18" x14ac:dyDescent="0.2">
      <c r="R38583" s="262"/>
    </row>
    <row r="38584" spans="18:18" x14ac:dyDescent="0.2">
      <c r="R38584" s="234"/>
    </row>
    <row r="38585" spans="18:18" x14ac:dyDescent="0.2">
      <c r="R38585" s="234"/>
    </row>
    <row r="38586" spans="18:18" x14ac:dyDescent="0.2">
      <c r="R38586" s="94"/>
    </row>
    <row r="38601" spans="18:18" x14ac:dyDescent="0.2">
      <c r="R38601" s="235"/>
    </row>
    <row r="38602" spans="18:18" x14ac:dyDescent="0.2">
      <c r="R38602" s="234"/>
    </row>
    <row r="38603" spans="18:18" x14ac:dyDescent="0.2">
      <c r="R38603" s="236"/>
    </row>
    <row r="38604" spans="18:18" x14ac:dyDescent="0.2">
      <c r="R38604" s="236"/>
    </row>
    <row r="38605" spans="18:18" x14ac:dyDescent="0.2">
      <c r="R38605" s="234"/>
    </row>
    <row r="38606" spans="18:18" x14ac:dyDescent="0.2">
      <c r="R38606" s="236"/>
    </row>
    <row r="38607" spans="18:18" x14ac:dyDescent="0.2">
      <c r="R38607" s="236"/>
    </row>
    <row r="38608" spans="18:18" x14ac:dyDescent="0.2">
      <c r="R38608" s="237"/>
    </row>
    <row r="38609" spans="18:18" x14ac:dyDescent="0.2">
      <c r="R38609" s="237"/>
    </row>
    <row r="38614" spans="18:18" x14ac:dyDescent="0.2">
      <c r="R38614" s="97"/>
    </row>
    <row r="38615" spans="18:18" x14ac:dyDescent="0.2">
      <c r="R38615" s="234"/>
    </row>
    <row r="38616" spans="18:18" x14ac:dyDescent="0.2">
      <c r="R38616" s="262"/>
    </row>
    <row r="38617" spans="18:18" x14ac:dyDescent="0.2">
      <c r="R38617" s="234"/>
    </row>
    <row r="38618" spans="18:18" x14ac:dyDescent="0.2">
      <c r="R38618" s="234"/>
    </row>
    <row r="38619" spans="18:18" x14ac:dyDescent="0.2">
      <c r="R38619" s="94"/>
    </row>
    <row r="38634" spans="18:18" x14ac:dyDescent="0.2">
      <c r="R38634" s="235"/>
    </row>
    <row r="38635" spans="18:18" x14ac:dyDescent="0.2">
      <c r="R38635" s="234"/>
    </row>
    <row r="38636" spans="18:18" x14ac:dyDescent="0.2">
      <c r="R38636" s="236"/>
    </row>
    <row r="38637" spans="18:18" x14ac:dyDescent="0.2">
      <c r="R38637" s="236"/>
    </row>
    <row r="38638" spans="18:18" x14ac:dyDescent="0.2">
      <c r="R38638" s="234"/>
    </row>
    <row r="38639" spans="18:18" x14ac:dyDescent="0.2">
      <c r="R38639" s="236"/>
    </row>
    <row r="38640" spans="18:18" x14ac:dyDescent="0.2">
      <c r="R38640" s="236"/>
    </row>
    <row r="38641" spans="18:18" x14ac:dyDescent="0.2">
      <c r="R38641" s="237"/>
    </row>
    <row r="38642" spans="18:18" x14ac:dyDescent="0.2">
      <c r="R38642" s="237"/>
    </row>
    <row r="38647" spans="18:18" x14ac:dyDescent="0.2">
      <c r="R38647" s="97"/>
    </row>
    <row r="38648" spans="18:18" x14ac:dyDescent="0.2">
      <c r="R38648" s="234"/>
    </row>
    <row r="38649" spans="18:18" x14ac:dyDescent="0.2">
      <c r="R38649" s="262"/>
    </row>
    <row r="38650" spans="18:18" x14ac:dyDescent="0.2">
      <c r="R38650" s="234"/>
    </row>
    <row r="38651" spans="18:18" x14ac:dyDescent="0.2">
      <c r="R38651" s="234"/>
    </row>
    <row r="38652" spans="18:18" x14ac:dyDescent="0.2">
      <c r="R38652" s="94"/>
    </row>
    <row r="38667" spans="18:18" x14ac:dyDescent="0.2">
      <c r="R38667" s="235"/>
    </row>
    <row r="38668" spans="18:18" x14ac:dyDescent="0.2">
      <c r="R38668" s="234"/>
    </row>
    <row r="38669" spans="18:18" x14ac:dyDescent="0.2">
      <c r="R38669" s="236"/>
    </row>
    <row r="38670" spans="18:18" x14ac:dyDescent="0.2">
      <c r="R38670" s="236"/>
    </row>
    <row r="38671" spans="18:18" x14ac:dyDescent="0.2">
      <c r="R38671" s="234"/>
    </row>
    <row r="38672" spans="18:18" x14ac:dyDescent="0.2">
      <c r="R38672" s="236"/>
    </row>
    <row r="38673" spans="18:18" x14ac:dyDescent="0.2">
      <c r="R38673" s="236"/>
    </row>
    <row r="38674" spans="18:18" x14ac:dyDescent="0.2">
      <c r="R38674" s="237"/>
    </row>
    <row r="38675" spans="18:18" x14ac:dyDescent="0.2">
      <c r="R38675" s="237"/>
    </row>
    <row r="38680" spans="18:18" x14ac:dyDescent="0.2">
      <c r="R38680" s="97"/>
    </row>
    <row r="38681" spans="18:18" x14ac:dyDescent="0.2">
      <c r="R38681" s="234"/>
    </row>
    <row r="38682" spans="18:18" x14ac:dyDescent="0.2">
      <c r="R38682" s="262"/>
    </row>
    <row r="38683" spans="18:18" x14ac:dyDescent="0.2">
      <c r="R38683" s="234"/>
    </row>
    <row r="38684" spans="18:18" x14ac:dyDescent="0.2">
      <c r="R38684" s="234"/>
    </row>
    <row r="38685" spans="18:18" x14ac:dyDescent="0.2">
      <c r="R38685" s="94"/>
    </row>
    <row r="38700" spans="18:18" x14ac:dyDescent="0.2">
      <c r="R38700" s="235"/>
    </row>
    <row r="38701" spans="18:18" x14ac:dyDescent="0.2">
      <c r="R38701" s="234"/>
    </row>
    <row r="38702" spans="18:18" x14ac:dyDescent="0.2">
      <c r="R38702" s="236"/>
    </row>
    <row r="38703" spans="18:18" x14ac:dyDescent="0.2">
      <c r="R38703" s="236"/>
    </row>
    <row r="38704" spans="18:18" x14ac:dyDescent="0.2">
      <c r="R38704" s="234"/>
    </row>
    <row r="38705" spans="18:18" x14ac:dyDescent="0.2">
      <c r="R38705" s="236"/>
    </row>
    <row r="38706" spans="18:18" x14ac:dyDescent="0.2">
      <c r="R38706" s="236"/>
    </row>
    <row r="38707" spans="18:18" x14ac:dyDescent="0.2">
      <c r="R38707" s="237"/>
    </row>
    <row r="38708" spans="18:18" x14ac:dyDescent="0.2">
      <c r="R38708" s="237"/>
    </row>
    <row r="38713" spans="18:18" x14ac:dyDescent="0.2">
      <c r="R38713" s="97"/>
    </row>
    <row r="38714" spans="18:18" x14ac:dyDescent="0.2">
      <c r="R38714" s="234"/>
    </row>
    <row r="38715" spans="18:18" x14ac:dyDescent="0.2">
      <c r="R38715" s="262"/>
    </row>
    <row r="38716" spans="18:18" x14ac:dyDescent="0.2">
      <c r="R38716" s="234"/>
    </row>
    <row r="38717" spans="18:18" x14ac:dyDescent="0.2">
      <c r="R38717" s="234"/>
    </row>
    <row r="38718" spans="18:18" x14ac:dyDescent="0.2">
      <c r="R38718" s="94"/>
    </row>
    <row r="38733" spans="18:18" x14ac:dyDescent="0.2">
      <c r="R38733" s="235"/>
    </row>
    <row r="38734" spans="18:18" x14ac:dyDescent="0.2">
      <c r="R38734" s="234"/>
    </row>
    <row r="38735" spans="18:18" x14ac:dyDescent="0.2">
      <c r="R38735" s="236"/>
    </row>
    <row r="38736" spans="18:18" x14ac:dyDescent="0.2">
      <c r="R38736" s="236"/>
    </row>
    <row r="38737" spans="18:18" x14ac:dyDescent="0.2">
      <c r="R38737" s="234"/>
    </row>
    <row r="38738" spans="18:18" x14ac:dyDescent="0.2">
      <c r="R38738" s="236"/>
    </row>
    <row r="38739" spans="18:18" x14ac:dyDescent="0.2">
      <c r="R38739" s="236"/>
    </row>
    <row r="38740" spans="18:18" x14ac:dyDescent="0.2">
      <c r="R38740" s="237"/>
    </row>
    <row r="38741" spans="18:18" x14ac:dyDescent="0.2">
      <c r="R38741" s="237"/>
    </row>
    <row r="38746" spans="18:18" x14ac:dyDescent="0.2">
      <c r="R38746" s="97"/>
    </row>
    <row r="38747" spans="18:18" x14ac:dyDescent="0.2">
      <c r="R38747" s="234"/>
    </row>
    <row r="38748" spans="18:18" x14ac:dyDescent="0.2">
      <c r="R38748" s="262"/>
    </row>
    <row r="38749" spans="18:18" x14ac:dyDescent="0.2">
      <c r="R38749" s="234"/>
    </row>
    <row r="38750" spans="18:18" x14ac:dyDescent="0.2">
      <c r="R38750" s="234"/>
    </row>
    <row r="38751" spans="18:18" x14ac:dyDescent="0.2">
      <c r="R38751" s="94"/>
    </row>
    <row r="38766" spans="18:18" x14ac:dyDescent="0.2">
      <c r="R38766" s="235"/>
    </row>
    <row r="38767" spans="18:18" x14ac:dyDescent="0.2">
      <c r="R38767" s="234"/>
    </row>
    <row r="38768" spans="18:18" x14ac:dyDescent="0.2">
      <c r="R38768" s="236"/>
    </row>
    <row r="38769" spans="18:18" x14ac:dyDescent="0.2">
      <c r="R38769" s="236"/>
    </row>
    <row r="38770" spans="18:18" x14ac:dyDescent="0.2">
      <c r="R38770" s="234"/>
    </row>
    <row r="38771" spans="18:18" x14ac:dyDescent="0.2">
      <c r="R38771" s="236"/>
    </row>
    <row r="38772" spans="18:18" x14ac:dyDescent="0.2">
      <c r="R38772" s="236"/>
    </row>
    <row r="38773" spans="18:18" x14ac:dyDescent="0.2">
      <c r="R38773" s="237"/>
    </row>
    <row r="38774" spans="18:18" x14ac:dyDescent="0.2">
      <c r="R38774" s="237"/>
    </row>
    <row r="38779" spans="18:18" x14ac:dyDescent="0.2">
      <c r="R38779" s="97"/>
    </row>
    <row r="38780" spans="18:18" x14ac:dyDescent="0.2">
      <c r="R38780" s="234"/>
    </row>
    <row r="38781" spans="18:18" x14ac:dyDescent="0.2">
      <c r="R38781" s="262"/>
    </row>
    <row r="38782" spans="18:18" x14ac:dyDescent="0.2">
      <c r="R38782" s="234"/>
    </row>
    <row r="38783" spans="18:18" x14ac:dyDescent="0.2">
      <c r="R38783" s="234"/>
    </row>
    <row r="38784" spans="18:18" x14ac:dyDescent="0.2">
      <c r="R38784" s="94"/>
    </row>
    <row r="38799" spans="18:18" x14ac:dyDescent="0.2">
      <c r="R38799" s="235"/>
    </row>
    <row r="38800" spans="18:18" x14ac:dyDescent="0.2">
      <c r="R38800" s="234"/>
    </row>
    <row r="38801" spans="18:18" x14ac:dyDescent="0.2">
      <c r="R38801" s="236"/>
    </row>
    <row r="38802" spans="18:18" x14ac:dyDescent="0.2">
      <c r="R38802" s="236"/>
    </row>
    <row r="38803" spans="18:18" x14ac:dyDescent="0.2">
      <c r="R38803" s="234"/>
    </row>
    <row r="38804" spans="18:18" x14ac:dyDescent="0.2">
      <c r="R38804" s="236"/>
    </row>
    <row r="38805" spans="18:18" x14ac:dyDescent="0.2">
      <c r="R38805" s="236"/>
    </row>
    <row r="38806" spans="18:18" x14ac:dyDescent="0.2">
      <c r="R38806" s="237"/>
    </row>
    <row r="38807" spans="18:18" x14ac:dyDescent="0.2">
      <c r="R38807" s="237"/>
    </row>
    <row r="38812" spans="18:18" x14ac:dyDescent="0.2">
      <c r="R38812" s="97"/>
    </row>
    <row r="38813" spans="18:18" x14ac:dyDescent="0.2">
      <c r="R38813" s="234"/>
    </row>
    <row r="38814" spans="18:18" x14ac:dyDescent="0.2">
      <c r="R38814" s="262"/>
    </row>
    <row r="38815" spans="18:18" x14ac:dyDescent="0.2">
      <c r="R38815" s="234"/>
    </row>
    <row r="38816" spans="18:18" x14ac:dyDescent="0.2">
      <c r="R38816" s="234"/>
    </row>
    <row r="38817" spans="18:18" x14ac:dyDescent="0.2">
      <c r="R38817" s="94"/>
    </row>
    <row r="38832" spans="18:18" x14ac:dyDescent="0.2">
      <c r="R38832" s="235"/>
    </row>
    <row r="38833" spans="18:18" x14ac:dyDescent="0.2">
      <c r="R38833" s="234"/>
    </row>
    <row r="38834" spans="18:18" x14ac:dyDescent="0.2">
      <c r="R38834" s="236"/>
    </row>
    <row r="38835" spans="18:18" x14ac:dyDescent="0.2">
      <c r="R38835" s="236"/>
    </row>
    <row r="38836" spans="18:18" x14ac:dyDescent="0.2">
      <c r="R38836" s="234"/>
    </row>
    <row r="38837" spans="18:18" x14ac:dyDescent="0.2">
      <c r="R38837" s="236"/>
    </row>
    <row r="38838" spans="18:18" x14ac:dyDescent="0.2">
      <c r="R38838" s="236"/>
    </row>
    <row r="38839" spans="18:18" x14ac:dyDescent="0.2">
      <c r="R38839" s="237"/>
    </row>
    <row r="38840" spans="18:18" x14ac:dyDescent="0.2">
      <c r="R38840" s="237"/>
    </row>
    <row r="38845" spans="18:18" x14ac:dyDescent="0.2">
      <c r="R38845" s="97"/>
    </row>
    <row r="38846" spans="18:18" x14ac:dyDescent="0.2">
      <c r="R38846" s="234"/>
    </row>
    <row r="38847" spans="18:18" x14ac:dyDescent="0.2">
      <c r="R38847" s="262"/>
    </row>
    <row r="38848" spans="18:18" x14ac:dyDescent="0.2">
      <c r="R38848" s="234"/>
    </row>
    <row r="38849" spans="18:18" x14ac:dyDescent="0.2">
      <c r="R38849" s="234"/>
    </row>
    <row r="38850" spans="18:18" x14ac:dyDescent="0.2">
      <c r="R38850" s="94"/>
    </row>
    <row r="38865" spans="18:18" x14ac:dyDescent="0.2">
      <c r="R38865" s="235"/>
    </row>
    <row r="38866" spans="18:18" x14ac:dyDescent="0.2">
      <c r="R38866" s="234"/>
    </row>
    <row r="38867" spans="18:18" x14ac:dyDescent="0.2">
      <c r="R38867" s="236"/>
    </row>
    <row r="38868" spans="18:18" x14ac:dyDescent="0.2">
      <c r="R38868" s="236"/>
    </row>
    <row r="38869" spans="18:18" x14ac:dyDescent="0.2">
      <c r="R38869" s="234"/>
    </row>
    <row r="38870" spans="18:18" x14ac:dyDescent="0.2">
      <c r="R38870" s="236"/>
    </row>
    <row r="38871" spans="18:18" x14ac:dyDescent="0.2">
      <c r="R38871" s="236"/>
    </row>
    <row r="38872" spans="18:18" x14ac:dyDescent="0.2">
      <c r="R38872" s="237"/>
    </row>
    <row r="38873" spans="18:18" x14ac:dyDescent="0.2">
      <c r="R38873" s="237"/>
    </row>
    <row r="38878" spans="18:18" x14ac:dyDescent="0.2">
      <c r="R38878" s="97"/>
    </row>
    <row r="38879" spans="18:18" x14ac:dyDescent="0.2">
      <c r="R38879" s="234"/>
    </row>
    <row r="38880" spans="18:18" x14ac:dyDescent="0.2">
      <c r="R38880" s="262"/>
    </row>
    <row r="38881" spans="18:18" x14ac:dyDescent="0.2">
      <c r="R38881" s="234"/>
    </row>
    <row r="38882" spans="18:18" x14ac:dyDescent="0.2">
      <c r="R38882" s="234"/>
    </row>
    <row r="38883" spans="18:18" x14ac:dyDescent="0.2">
      <c r="R38883" s="94"/>
    </row>
    <row r="38898" spans="18:18" x14ac:dyDescent="0.2">
      <c r="R38898" s="235"/>
    </row>
    <row r="38899" spans="18:18" x14ac:dyDescent="0.2">
      <c r="R38899" s="234"/>
    </row>
    <row r="38900" spans="18:18" x14ac:dyDescent="0.2">
      <c r="R38900" s="236"/>
    </row>
    <row r="38901" spans="18:18" x14ac:dyDescent="0.2">
      <c r="R38901" s="236"/>
    </row>
    <row r="38902" spans="18:18" x14ac:dyDescent="0.2">
      <c r="R38902" s="234"/>
    </row>
    <row r="38903" spans="18:18" x14ac:dyDescent="0.2">
      <c r="R38903" s="236"/>
    </row>
    <row r="38904" spans="18:18" x14ac:dyDescent="0.2">
      <c r="R38904" s="236"/>
    </row>
    <row r="38905" spans="18:18" x14ac:dyDescent="0.2">
      <c r="R38905" s="237"/>
    </row>
    <row r="38906" spans="18:18" x14ac:dyDescent="0.2">
      <c r="R38906" s="237"/>
    </row>
    <row r="38911" spans="18:18" x14ac:dyDescent="0.2">
      <c r="R38911" s="97"/>
    </row>
    <row r="38912" spans="18:18" x14ac:dyDescent="0.2">
      <c r="R38912" s="234"/>
    </row>
    <row r="38913" spans="18:18" x14ac:dyDescent="0.2">
      <c r="R38913" s="262"/>
    </row>
    <row r="38914" spans="18:18" x14ac:dyDescent="0.2">
      <c r="R38914" s="234"/>
    </row>
    <row r="38915" spans="18:18" x14ac:dyDescent="0.2">
      <c r="R38915" s="234"/>
    </row>
    <row r="38916" spans="18:18" x14ac:dyDescent="0.2">
      <c r="R38916" s="94"/>
    </row>
    <row r="38931" spans="18:18" x14ac:dyDescent="0.2">
      <c r="R38931" s="235"/>
    </row>
    <row r="38932" spans="18:18" x14ac:dyDescent="0.2">
      <c r="R38932" s="234"/>
    </row>
    <row r="38933" spans="18:18" x14ac:dyDescent="0.2">
      <c r="R38933" s="236"/>
    </row>
    <row r="38934" spans="18:18" x14ac:dyDescent="0.2">
      <c r="R38934" s="236"/>
    </row>
    <row r="38935" spans="18:18" x14ac:dyDescent="0.2">
      <c r="R38935" s="234"/>
    </row>
    <row r="38936" spans="18:18" x14ac:dyDescent="0.2">
      <c r="R38936" s="236"/>
    </row>
    <row r="38937" spans="18:18" x14ac:dyDescent="0.2">
      <c r="R38937" s="236"/>
    </row>
    <row r="38938" spans="18:18" x14ac:dyDescent="0.2">
      <c r="R38938" s="237"/>
    </row>
    <row r="38939" spans="18:18" x14ac:dyDescent="0.2">
      <c r="R38939" s="237"/>
    </row>
    <row r="38944" spans="18:18" x14ac:dyDescent="0.2">
      <c r="R38944" s="97"/>
    </row>
    <row r="38945" spans="18:18" x14ac:dyDescent="0.2">
      <c r="R38945" s="234"/>
    </row>
    <row r="38946" spans="18:18" x14ac:dyDescent="0.2">
      <c r="R38946" s="262"/>
    </row>
    <row r="38947" spans="18:18" x14ac:dyDescent="0.2">
      <c r="R38947" s="234"/>
    </row>
    <row r="38948" spans="18:18" x14ac:dyDescent="0.2">
      <c r="R38948" s="234"/>
    </row>
    <row r="38949" spans="18:18" x14ac:dyDescent="0.2">
      <c r="R38949" s="94"/>
    </row>
    <row r="38964" spans="18:18" x14ac:dyDescent="0.2">
      <c r="R38964" s="235"/>
    </row>
    <row r="38965" spans="18:18" x14ac:dyDescent="0.2">
      <c r="R38965" s="234"/>
    </row>
    <row r="38966" spans="18:18" x14ac:dyDescent="0.2">
      <c r="R38966" s="236"/>
    </row>
    <row r="38967" spans="18:18" x14ac:dyDescent="0.2">
      <c r="R38967" s="236"/>
    </row>
    <row r="38968" spans="18:18" x14ac:dyDescent="0.2">
      <c r="R38968" s="234"/>
    </row>
    <row r="38969" spans="18:18" x14ac:dyDescent="0.2">
      <c r="R38969" s="236"/>
    </row>
    <row r="38970" spans="18:18" x14ac:dyDescent="0.2">
      <c r="R38970" s="236"/>
    </row>
    <row r="38971" spans="18:18" x14ac:dyDescent="0.2">
      <c r="R38971" s="237"/>
    </row>
    <row r="38972" spans="18:18" x14ac:dyDescent="0.2">
      <c r="R38972" s="237"/>
    </row>
    <row r="38977" spans="18:18" x14ac:dyDescent="0.2">
      <c r="R38977" s="97"/>
    </row>
    <row r="38978" spans="18:18" x14ac:dyDescent="0.2">
      <c r="R38978" s="234"/>
    </row>
    <row r="38979" spans="18:18" x14ac:dyDescent="0.2">
      <c r="R38979" s="262"/>
    </row>
    <row r="38980" spans="18:18" x14ac:dyDescent="0.2">
      <c r="R38980" s="234"/>
    </row>
    <row r="38981" spans="18:18" x14ac:dyDescent="0.2">
      <c r="R38981" s="234"/>
    </row>
    <row r="38982" spans="18:18" x14ac:dyDescent="0.2">
      <c r="R38982" s="94"/>
    </row>
    <row r="38997" spans="18:18" x14ac:dyDescent="0.2">
      <c r="R38997" s="235"/>
    </row>
    <row r="38998" spans="18:18" x14ac:dyDescent="0.2">
      <c r="R38998" s="234"/>
    </row>
    <row r="38999" spans="18:18" x14ac:dyDescent="0.2">
      <c r="R38999" s="236"/>
    </row>
    <row r="39000" spans="18:18" x14ac:dyDescent="0.2">
      <c r="R39000" s="236"/>
    </row>
    <row r="39001" spans="18:18" x14ac:dyDescent="0.2">
      <c r="R39001" s="234"/>
    </row>
    <row r="39002" spans="18:18" x14ac:dyDescent="0.2">
      <c r="R39002" s="236"/>
    </row>
    <row r="39003" spans="18:18" x14ac:dyDescent="0.2">
      <c r="R39003" s="236"/>
    </row>
    <row r="39004" spans="18:18" x14ac:dyDescent="0.2">
      <c r="R39004" s="237"/>
    </row>
    <row r="39005" spans="18:18" x14ac:dyDescent="0.2">
      <c r="R39005" s="237"/>
    </row>
    <row r="39010" spans="18:18" x14ac:dyDescent="0.2">
      <c r="R39010" s="97"/>
    </row>
    <row r="39011" spans="18:18" x14ac:dyDescent="0.2">
      <c r="R39011" s="234"/>
    </row>
    <row r="39012" spans="18:18" x14ac:dyDescent="0.2">
      <c r="R39012" s="262"/>
    </row>
    <row r="39013" spans="18:18" x14ac:dyDescent="0.2">
      <c r="R39013" s="234"/>
    </row>
    <row r="39014" spans="18:18" x14ac:dyDescent="0.2">
      <c r="R39014" s="234"/>
    </row>
    <row r="39015" spans="18:18" x14ac:dyDescent="0.2">
      <c r="R39015" s="94"/>
    </row>
    <row r="39030" spans="18:18" x14ac:dyDescent="0.2">
      <c r="R39030" s="235"/>
    </row>
    <row r="39031" spans="18:18" x14ac:dyDescent="0.2">
      <c r="R39031" s="234"/>
    </row>
    <row r="39032" spans="18:18" x14ac:dyDescent="0.2">
      <c r="R39032" s="236"/>
    </row>
    <row r="39033" spans="18:18" x14ac:dyDescent="0.2">
      <c r="R39033" s="236"/>
    </row>
    <row r="39034" spans="18:18" x14ac:dyDescent="0.2">
      <c r="R39034" s="234"/>
    </row>
    <row r="39035" spans="18:18" x14ac:dyDescent="0.2">
      <c r="R39035" s="236"/>
    </row>
    <row r="39036" spans="18:18" x14ac:dyDescent="0.2">
      <c r="R39036" s="236"/>
    </row>
    <row r="39037" spans="18:18" x14ac:dyDescent="0.2">
      <c r="R39037" s="237"/>
    </row>
    <row r="39038" spans="18:18" x14ac:dyDescent="0.2">
      <c r="R39038" s="237"/>
    </row>
    <row r="39043" spans="18:18" x14ac:dyDescent="0.2">
      <c r="R39043" s="97"/>
    </row>
    <row r="39044" spans="18:18" x14ac:dyDescent="0.2">
      <c r="R39044" s="234"/>
    </row>
    <row r="39045" spans="18:18" x14ac:dyDescent="0.2">
      <c r="R39045" s="262"/>
    </row>
    <row r="39046" spans="18:18" x14ac:dyDescent="0.2">
      <c r="R39046" s="234"/>
    </row>
    <row r="39047" spans="18:18" x14ac:dyDescent="0.2">
      <c r="R39047" s="234"/>
    </row>
    <row r="39048" spans="18:18" x14ac:dyDescent="0.2">
      <c r="R39048" s="94"/>
    </row>
    <row r="39063" spans="18:18" x14ac:dyDescent="0.2">
      <c r="R39063" s="235"/>
    </row>
    <row r="39064" spans="18:18" x14ac:dyDescent="0.2">
      <c r="R39064" s="234"/>
    </row>
    <row r="39065" spans="18:18" x14ac:dyDescent="0.2">
      <c r="R39065" s="236"/>
    </row>
    <row r="39066" spans="18:18" x14ac:dyDescent="0.2">
      <c r="R39066" s="236"/>
    </row>
    <row r="39067" spans="18:18" x14ac:dyDescent="0.2">
      <c r="R39067" s="234"/>
    </row>
    <row r="39068" spans="18:18" x14ac:dyDescent="0.2">
      <c r="R39068" s="236"/>
    </row>
    <row r="39069" spans="18:18" x14ac:dyDescent="0.2">
      <c r="R39069" s="236"/>
    </row>
    <row r="39070" spans="18:18" x14ac:dyDescent="0.2">
      <c r="R39070" s="237"/>
    </row>
    <row r="39071" spans="18:18" x14ac:dyDescent="0.2">
      <c r="R39071" s="237"/>
    </row>
    <row r="39076" spans="18:18" x14ac:dyDescent="0.2">
      <c r="R39076" s="97"/>
    </row>
    <row r="39077" spans="18:18" x14ac:dyDescent="0.2">
      <c r="R39077" s="234"/>
    </row>
    <row r="39078" spans="18:18" x14ac:dyDescent="0.2">
      <c r="R39078" s="262"/>
    </row>
    <row r="39079" spans="18:18" x14ac:dyDescent="0.2">
      <c r="R39079" s="234"/>
    </row>
    <row r="39080" spans="18:18" x14ac:dyDescent="0.2">
      <c r="R39080" s="234"/>
    </row>
    <row r="39081" spans="18:18" x14ac:dyDescent="0.2">
      <c r="R39081" s="94"/>
    </row>
    <row r="39096" spans="18:18" x14ac:dyDescent="0.2">
      <c r="R39096" s="235"/>
    </row>
    <row r="39097" spans="18:18" x14ac:dyDescent="0.2">
      <c r="R39097" s="234"/>
    </row>
    <row r="39098" spans="18:18" x14ac:dyDescent="0.2">
      <c r="R39098" s="236"/>
    </row>
    <row r="39099" spans="18:18" x14ac:dyDescent="0.2">
      <c r="R39099" s="236"/>
    </row>
    <row r="39100" spans="18:18" x14ac:dyDescent="0.2">
      <c r="R39100" s="234"/>
    </row>
    <row r="39101" spans="18:18" x14ac:dyDescent="0.2">
      <c r="R39101" s="236"/>
    </row>
    <row r="39102" spans="18:18" x14ac:dyDescent="0.2">
      <c r="R39102" s="236"/>
    </row>
    <row r="39103" spans="18:18" x14ac:dyDescent="0.2">
      <c r="R39103" s="237"/>
    </row>
    <row r="39104" spans="18:18" x14ac:dyDescent="0.2">
      <c r="R39104" s="237"/>
    </row>
    <row r="39109" spans="18:18" x14ac:dyDescent="0.2">
      <c r="R39109" s="97"/>
    </row>
    <row r="39110" spans="18:18" x14ac:dyDescent="0.2">
      <c r="R39110" s="234"/>
    </row>
    <row r="39111" spans="18:18" x14ac:dyDescent="0.2">
      <c r="R39111" s="262"/>
    </row>
    <row r="39112" spans="18:18" x14ac:dyDescent="0.2">
      <c r="R39112" s="234"/>
    </row>
    <row r="39113" spans="18:18" x14ac:dyDescent="0.2">
      <c r="R39113" s="234"/>
    </row>
    <row r="39114" spans="18:18" x14ac:dyDescent="0.2">
      <c r="R39114" s="94"/>
    </row>
    <row r="39129" spans="18:18" x14ac:dyDescent="0.2">
      <c r="R39129" s="235"/>
    </row>
    <row r="39130" spans="18:18" x14ac:dyDescent="0.2">
      <c r="R39130" s="234"/>
    </row>
    <row r="39131" spans="18:18" x14ac:dyDescent="0.2">
      <c r="R39131" s="236"/>
    </row>
    <row r="39132" spans="18:18" x14ac:dyDescent="0.2">
      <c r="R39132" s="236"/>
    </row>
    <row r="39133" spans="18:18" x14ac:dyDescent="0.2">
      <c r="R39133" s="234"/>
    </row>
    <row r="39134" spans="18:18" x14ac:dyDescent="0.2">
      <c r="R39134" s="236"/>
    </row>
    <row r="39135" spans="18:18" x14ac:dyDescent="0.2">
      <c r="R39135" s="236"/>
    </row>
    <row r="39136" spans="18:18" x14ac:dyDescent="0.2">
      <c r="R39136" s="237"/>
    </row>
    <row r="39137" spans="18:18" x14ac:dyDescent="0.2">
      <c r="R39137" s="237"/>
    </row>
    <row r="39142" spans="18:18" x14ac:dyDescent="0.2">
      <c r="R39142" s="97"/>
    </row>
    <row r="39143" spans="18:18" x14ac:dyDescent="0.2">
      <c r="R39143" s="234"/>
    </row>
    <row r="39144" spans="18:18" x14ac:dyDescent="0.2">
      <c r="R39144" s="262"/>
    </row>
    <row r="39145" spans="18:18" x14ac:dyDescent="0.2">
      <c r="R39145" s="234"/>
    </row>
    <row r="39146" spans="18:18" x14ac:dyDescent="0.2">
      <c r="R39146" s="234"/>
    </row>
    <row r="39147" spans="18:18" x14ac:dyDescent="0.2">
      <c r="R39147" s="94"/>
    </row>
    <row r="39162" spans="18:18" x14ac:dyDescent="0.2">
      <c r="R39162" s="235"/>
    </row>
    <row r="39163" spans="18:18" x14ac:dyDescent="0.2">
      <c r="R39163" s="234"/>
    </row>
    <row r="39164" spans="18:18" x14ac:dyDescent="0.2">
      <c r="R39164" s="236"/>
    </row>
    <row r="39165" spans="18:18" x14ac:dyDescent="0.2">
      <c r="R39165" s="236"/>
    </row>
    <row r="39166" spans="18:18" x14ac:dyDescent="0.2">
      <c r="R39166" s="234"/>
    </row>
    <row r="39167" spans="18:18" x14ac:dyDescent="0.2">
      <c r="R39167" s="236"/>
    </row>
    <row r="39168" spans="18:18" x14ac:dyDescent="0.2">
      <c r="R39168" s="236"/>
    </row>
    <row r="39169" spans="18:18" x14ac:dyDescent="0.2">
      <c r="R39169" s="237"/>
    </row>
    <row r="39170" spans="18:18" x14ac:dyDescent="0.2">
      <c r="R39170" s="237"/>
    </row>
    <row r="39175" spans="18:18" x14ac:dyDescent="0.2">
      <c r="R39175" s="97"/>
    </row>
    <row r="39176" spans="18:18" x14ac:dyDescent="0.2">
      <c r="R39176" s="234"/>
    </row>
    <row r="39177" spans="18:18" x14ac:dyDescent="0.2">
      <c r="R39177" s="262"/>
    </row>
    <row r="39178" spans="18:18" x14ac:dyDescent="0.2">
      <c r="R39178" s="234"/>
    </row>
    <row r="39179" spans="18:18" x14ac:dyDescent="0.2">
      <c r="R39179" s="234"/>
    </row>
    <row r="39180" spans="18:18" x14ac:dyDescent="0.2">
      <c r="R39180" s="94"/>
    </row>
    <row r="39195" spans="18:18" x14ac:dyDescent="0.2">
      <c r="R39195" s="235"/>
    </row>
    <row r="39196" spans="18:18" x14ac:dyDescent="0.2">
      <c r="R39196" s="234"/>
    </row>
    <row r="39197" spans="18:18" x14ac:dyDescent="0.2">
      <c r="R39197" s="236"/>
    </row>
    <row r="39198" spans="18:18" x14ac:dyDescent="0.2">
      <c r="R39198" s="236"/>
    </row>
    <row r="39199" spans="18:18" x14ac:dyDescent="0.2">
      <c r="R39199" s="234"/>
    </row>
    <row r="39200" spans="18:18" x14ac:dyDescent="0.2">
      <c r="R39200" s="236"/>
    </row>
    <row r="39201" spans="18:18" x14ac:dyDescent="0.2">
      <c r="R39201" s="236"/>
    </row>
    <row r="39202" spans="18:18" x14ac:dyDescent="0.2">
      <c r="R39202" s="237"/>
    </row>
    <row r="39203" spans="18:18" x14ac:dyDescent="0.2">
      <c r="R39203" s="237"/>
    </row>
    <row r="39208" spans="18:18" x14ac:dyDescent="0.2">
      <c r="R39208" s="97"/>
    </row>
    <row r="39209" spans="18:18" x14ac:dyDescent="0.2">
      <c r="R39209" s="234"/>
    </row>
    <row r="39210" spans="18:18" x14ac:dyDescent="0.2">
      <c r="R39210" s="262"/>
    </row>
    <row r="39211" spans="18:18" x14ac:dyDescent="0.2">
      <c r="R39211" s="234"/>
    </row>
    <row r="39212" spans="18:18" x14ac:dyDescent="0.2">
      <c r="R39212" s="234"/>
    </row>
    <row r="39213" spans="18:18" x14ac:dyDescent="0.2">
      <c r="R39213" s="94"/>
    </row>
    <row r="39228" spans="18:18" x14ac:dyDescent="0.2">
      <c r="R39228" s="235"/>
    </row>
    <row r="39229" spans="18:18" x14ac:dyDescent="0.2">
      <c r="R39229" s="234"/>
    </row>
    <row r="39230" spans="18:18" x14ac:dyDescent="0.2">
      <c r="R39230" s="236"/>
    </row>
    <row r="39231" spans="18:18" x14ac:dyDescent="0.2">
      <c r="R39231" s="236"/>
    </row>
    <row r="39232" spans="18:18" x14ac:dyDescent="0.2">
      <c r="R39232" s="234"/>
    </row>
    <row r="39233" spans="18:18" x14ac:dyDescent="0.2">
      <c r="R39233" s="236"/>
    </row>
    <row r="39234" spans="18:18" x14ac:dyDescent="0.2">
      <c r="R39234" s="236"/>
    </row>
    <row r="39235" spans="18:18" x14ac:dyDescent="0.2">
      <c r="R39235" s="237"/>
    </row>
    <row r="39236" spans="18:18" x14ac:dyDescent="0.2">
      <c r="R39236" s="237"/>
    </row>
    <row r="39241" spans="18:18" x14ac:dyDescent="0.2">
      <c r="R39241" s="97"/>
    </row>
    <row r="39242" spans="18:18" x14ac:dyDescent="0.2">
      <c r="R39242" s="234"/>
    </row>
    <row r="39243" spans="18:18" x14ac:dyDescent="0.2">
      <c r="R39243" s="262"/>
    </row>
    <row r="39244" spans="18:18" x14ac:dyDescent="0.2">
      <c r="R39244" s="234"/>
    </row>
    <row r="39245" spans="18:18" x14ac:dyDescent="0.2">
      <c r="R39245" s="234"/>
    </row>
    <row r="39246" spans="18:18" x14ac:dyDescent="0.2">
      <c r="R39246" s="94"/>
    </row>
    <row r="39261" spans="18:18" x14ac:dyDescent="0.2">
      <c r="R39261" s="235"/>
    </row>
    <row r="39262" spans="18:18" x14ac:dyDescent="0.2">
      <c r="R39262" s="234"/>
    </row>
    <row r="39263" spans="18:18" x14ac:dyDescent="0.2">
      <c r="R39263" s="236"/>
    </row>
    <row r="39264" spans="18:18" x14ac:dyDescent="0.2">
      <c r="R39264" s="236"/>
    </row>
    <row r="39265" spans="18:18" x14ac:dyDescent="0.2">
      <c r="R39265" s="234"/>
    </row>
    <row r="39266" spans="18:18" x14ac:dyDescent="0.2">
      <c r="R39266" s="236"/>
    </row>
    <row r="39267" spans="18:18" x14ac:dyDescent="0.2">
      <c r="R39267" s="236"/>
    </row>
    <row r="39268" spans="18:18" x14ac:dyDescent="0.2">
      <c r="R39268" s="237"/>
    </row>
    <row r="39269" spans="18:18" x14ac:dyDescent="0.2">
      <c r="R39269" s="237"/>
    </row>
    <row r="39274" spans="18:18" x14ac:dyDescent="0.2">
      <c r="R39274" s="97"/>
    </row>
    <row r="39275" spans="18:18" x14ac:dyDescent="0.2">
      <c r="R39275" s="234"/>
    </row>
    <row r="39276" spans="18:18" x14ac:dyDescent="0.2">
      <c r="R39276" s="262"/>
    </row>
    <row r="39277" spans="18:18" x14ac:dyDescent="0.2">
      <c r="R39277" s="234"/>
    </row>
    <row r="39278" spans="18:18" x14ac:dyDescent="0.2">
      <c r="R39278" s="234"/>
    </row>
    <row r="39279" spans="18:18" x14ac:dyDescent="0.2">
      <c r="R39279" s="94"/>
    </row>
    <row r="39294" spans="18:18" x14ac:dyDescent="0.2">
      <c r="R39294" s="235"/>
    </row>
    <row r="39295" spans="18:18" x14ac:dyDescent="0.2">
      <c r="R39295" s="234"/>
    </row>
    <row r="39296" spans="18:18" x14ac:dyDescent="0.2">
      <c r="R39296" s="236"/>
    </row>
    <row r="39297" spans="18:18" x14ac:dyDescent="0.2">
      <c r="R39297" s="236"/>
    </row>
    <row r="39298" spans="18:18" x14ac:dyDescent="0.2">
      <c r="R39298" s="234"/>
    </row>
    <row r="39299" spans="18:18" x14ac:dyDescent="0.2">
      <c r="R39299" s="236"/>
    </row>
    <row r="39300" spans="18:18" x14ac:dyDescent="0.2">
      <c r="R39300" s="236"/>
    </row>
    <row r="39301" spans="18:18" x14ac:dyDescent="0.2">
      <c r="R39301" s="237"/>
    </row>
    <row r="39302" spans="18:18" x14ac:dyDescent="0.2">
      <c r="R39302" s="237"/>
    </row>
    <row r="39307" spans="18:18" x14ac:dyDescent="0.2">
      <c r="R39307" s="97"/>
    </row>
    <row r="39308" spans="18:18" x14ac:dyDescent="0.2">
      <c r="R39308" s="234"/>
    </row>
    <row r="39309" spans="18:18" x14ac:dyDescent="0.2">
      <c r="R39309" s="262"/>
    </row>
    <row r="39310" spans="18:18" x14ac:dyDescent="0.2">
      <c r="R39310" s="234"/>
    </row>
    <row r="39311" spans="18:18" x14ac:dyDescent="0.2">
      <c r="R39311" s="234"/>
    </row>
    <row r="39312" spans="18:18" x14ac:dyDescent="0.2">
      <c r="R39312" s="94"/>
    </row>
    <row r="39327" spans="18:18" x14ac:dyDescent="0.2">
      <c r="R39327" s="235"/>
    </row>
    <row r="39328" spans="18:18" x14ac:dyDescent="0.2">
      <c r="R39328" s="234"/>
    </row>
    <row r="39329" spans="18:18" x14ac:dyDescent="0.2">
      <c r="R39329" s="236"/>
    </row>
    <row r="39330" spans="18:18" x14ac:dyDescent="0.2">
      <c r="R39330" s="236"/>
    </row>
    <row r="39331" spans="18:18" x14ac:dyDescent="0.2">
      <c r="R39331" s="234"/>
    </row>
    <row r="39332" spans="18:18" x14ac:dyDescent="0.2">
      <c r="R39332" s="236"/>
    </row>
    <row r="39333" spans="18:18" x14ac:dyDescent="0.2">
      <c r="R39333" s="236"/>
    </row>
    <row r="39334" spans="18:18" x14ac:dyDescent="0.2">
      <c r="R39334" s="237"/>
    </row>
    <row r="39335" spans="18:18" x14ac:dyDescent="0.2">
      <c r="R39335" s="237"/>
    </row>
    <row r="39340" spans="18:18" x14ac:dyDescent="0.2">
      <c r="R39340" s="97"/>
    </row>
    <row r="39341" spans="18:18" x14ac:dyDescent="0.2">
      <c r="R39341" s="234"/>
    </row>
    <row r="39342" spans="18:18" x14ac:dyDescent="0.2">
      <c r="R39342" s="262"/>
    </row>
    <row r="39343" spans="18:18" x14ac:dyDescent="0.2">
      <c r="R39343" s="234"/>
    </row>
    <row r="39344" spans="18:18" x14ac:dyDescent="0.2">
      <c r="R39344" s="234"/>
    </row>
    <row r="39345" spans="18:18" x14ac:dyDescent="0.2">
      <c r="R39345" s="94"/>
    </row>
    <row r="39360" spans="18:18" x14ac:dyDescent="0.2">
      <c r="R39360" s="235"/>
    </row>
    <row r="39361" spans="18:18" x14ac:dyDescent="0.2">
      <c r="R39361" s="234"/>
    </row>
    <row r="39362" spans="18:18" x14ac:dyDescent="0.2">
      <c r="R39362" s="236"/>
    </row>
    <row r="39363" spans="18:18" x14ac:dyDescent="0.2">
      <c r="R39363" s="236"/>
    </row>
    <row r="39364" spans="18:18" x14ac:dyDescent="0.2">
      <c r="R39364" s="234"/>
    </row>
    <row r="39365" spans="18:18" x14ac:dyDescent="0.2">
      <c r="R39365" s="236"/>
    </row>
    <row r="39366" spans="18:18" x14ac:dyDescent="0.2">
      <c r="R39366" s="236"/>
    </row>
    <row r="39367" spans="18:18" x14ac:dyDescent="0.2">
      <c r="R39367" s="237"/>
    </row>
    <row r="39368" spans="18:18" x14ac:dyDescent="0.2">
      <c r="R39368" s="237"/>
    </row>
    <row r="39373" spans="18:18" x14ac:dyDescent="0.2">
      <c r="R39373" s="97"/>
    </row>
    <row r="39374" spans="18:18" x14ac:dyDescent="0.2">
      <c r="R39374" s="234"/>
    </row>
    <row r="39375" spans="18:18" x14ac:dyDescent="0.2">
      <c r="R39375" s="262"/>
    </row>
    <row r="39376" spans="18:18" x14ac:dyDescent="0.2">
      <c r="R39376" s="234"/>
    </row>
    <row r="39377" spans="18:18" x14ac:dyDescent="0.2">
      <c r="R39377" s="234"/>
    </row>
    <row r="39378" spans="18:18" x14ac:dyDescent="0.2">
      <c r="R39378" s="94"/>
    </row>
    <row r="39393" spans="18:18" x14ac:dyDescent="0.2">
      <c r="R39393" s="235"/>
    </row>
    <row r="39394" spans="18:18" x14ac:dyDescent="0.2">
      <c r="R39394" s="234"/>
    </row>
    <row r="39395" spans="18:18" x14ac:dyDescent="0.2">
      <c r="R39395" s="236"/>
    </row>
    <row r="39396" spans="18:18" x14ac:dyDescent="0.2">
      <c r="R39396" s="236"/>
    </row>
    <row r="39397" spans="18:18" x14ac:dyDescent="0.2">
      <c r="R39397" s="234"/>
    </row>
    <row r="39398" spans="18:18" x14ac:dyDescent="0.2">
      <c r="R39398" s="236"/>
    </row>
    <row r="39399" spans="18:18" x14ac:dyDescent="0.2">
      <c r="R39399" s="236"/>
    </row>
    <row r="39400" spans="18:18" x14ac:dyDescent="0.2">
      <c r="R39400" s="237"/>
    </row>
    <row r="39401" spans="18:18" x14ac:dyDescent="0.2">
      <c r="R39401" s="237"/>
    </row>
    <row r="39406" spans="18:18" x14ac:dyDescent="0.2">
      <c r="R39406" s="97"/>
    </row>
    <row r="39407" spans="18:18" x14ac:dyDescent="0.2">
      <c r="R39407" s="234"/>
    </row>
    <row r="39408" spans="18:18" x14ac:dyDescent="0.2">
      <c r="R39408" s="262"/>
    </row>
    <row r="39409" spans="18:18" x14ac:dyDescent="0.2">
      <c r="R39409" s="234"/>
    </row>
    <row r="39410" spans="18:18" x14ac:dyDescent="0.2">
      <c r="R39410" s="234"/>
    </row>
    <row r="39411" spans="18:18" x14ac:dyDescent="0.2">
      <c r="R39411" s="94"/>
    </row>
    <row r="39426" spans="18:18" x14ac:dyDescent="0.2">
      <c r="R39426" s="235"/>
    </row>
    <row r="39427" spans="18:18" x14ac:dyDescent="0.2">
      <c r="R39427" s="234"/>
    </row>
    <row r="39428" spans="18:18" x14ac:dyDescent="0.2">
      <c r="R39428" s="236"/>
    </row>
    <row r="39429" spans="18:18" x14ac:dyDescent="0.2">
      <c r="R39429" s="236"/>
    </row>
    <row r="39430" spans="18:18" x14ac:dyDescent="0.2">
      <c r="R39430" s="234"/>
    </row>
    <row r="39431" spans="18:18" x14ac:dyDescent="0.2">
      <c r="R39431" s="236"/>
    </row>
    <row r="39432" spans="18:18" x14ac:dyDescent="0.2">
      <c r="R39432" s="236"/>
    </row>
    <row r="39433" spans="18:18" x14ac:dyDescent="0.2">
      <c r="R39433" s="237"/>
    </row>
    <row r="39434" spans="18:18" x14ac:dyDescent="0.2">
      <c r="R39434" s="237"/>
    </row>
    <row r="39439" spans="18:18" x14ac:dyDescent="0.2">
      <c r="R39439" s="97"/>
    </row>
    <row r="39440" spans="18:18" x14ac:dyDescent="0.2">
      <c r="R39440" s="234"/>
    </row>
    <row r="39441" spans="18:18" x14ac:dyDescent="0.2">
      <c r="R39441" s="262"/>
    </row>
    <row r="39442" spans="18:18" x14ac:dyDescent="0.2">
      <c r="R39442" s="234"/>
    </row>
    <row r="39443" spans="18:18" x14ac:dyDescent="0.2">
      <c r="R39443" s="234"/>
    </row>
    <row r="39444" spans="18:18" x14ac:dyDescent="0.2">
      <c r="R39444" s="94"/>
    </row>
    <row r="39459" spans="18:18" x14ac:dyDescent="0.2">
      <c r="R39459" s="235"/>
    </row>
    <row r="39460" spans="18:18" x14ac:dyDescent="0.2">
      <c r="R39460" s="234"/>
    </row>
    <row r="39461" spans="18:18" x14ac:dyDescent="0.2">
      <c r="R39461" s="236"/>
    </row>
    <row r="39462" spans="18:18" x14ac:dyDescent="0.2">
      <c r="R39462" s="236"/>
    </row>
    <row r="39463" spans="18:18" x14ac:dyDescent="0.2">
      <c r="R39463" s="234"/>
    </row>
    <row r="39464" spans="18:18" x14ac:dyDescent="0.2">
      <c r="R39464" s="236"/>
    </row>
    <row r="39465" spans="18:18" x14ac:dyDescent="0.2">
      <c r="R39465" s="236"/>
    </row>
    <row r="39466" spans="18:18" x14ac:dyDescent="0.2">
      <c r="R39466" s="237"/>
    </row>
    <row r="39467" spans="18:18" x14ac:dyDescent="0.2">
      <c r="R39467" s="237"/>
    </row>
    <row r="39472" spans="18:18" x14ac:dyDescent="0.2">
      <c r="R39472" s="97"/>
    </row>
    <row r="39473" spans="18:18" x14ac:dyDescent="0.2">
      <c r="R39473" s="234"/>
    </row>
    <row r="39474" spans="18:18" x14ac:dyDescent="0.2">
      <c r="R39474" s="262"/>
    </row>
    <row r="39475" spans="18:18" x14ac:dyDescent="0.2">
      <c r="R39475" s="234"/>
    </row>
    <row r="39476" spans="18:18" x14ac:dyDescent="0.2">
      <c r="R39476" s="234"/>
    </row>
    <row r="39477" spans="18:18" x14ac:dyDescent="0.2">
      <c r="R39477" s="94"/>
    </row>
    <row r="39492" spans="18:18" x14ac:dyDescent="0.2">
      <c r="R39492" s="235"/>
    </row>
    <row r="39493" spans="18:18" x14ac:dyDescent="0.2">
      <c r="R39493" s="234"/>
    </row>
    <row r="39494" spans="18:18" x14ac:dyDescent="0.2">
      <c r="R39494" s="236"/>
    </row>
    <row r="39495" spans="18:18" x14ac:dyDescent="0.2">
      <c r="R39495" s="236"/>
    </row>
    <row r="39496" spans="18:18" x14ac:dyDescent="0.2">
      <c r="R39496" s="234"/>
    </row>
    <row r="39497" spans="18:18" x14ac:dyDescent="0.2">
      <c r="R39497" s="236"/>
    </row>
    <row r="39498" spans="18:18" x14ac:dyDescent="0.2">
      <c r="R39498" s="236"/>
    </row>
    <row r="39499" spans="18:18" x14ac:dyDescent="0.2">
      <c r="R39499" s="237"/>
    </row>
    <row r="39500" spans="18:18" x14ac:dyDescent="0.2">
      <c r="R39500" s="237"/>
    </row>
    <row r="39505" spans="18:18" x14ac:dyDescent="0.2">
      <c r="R39505" s="97"/>
    </row>
    <row r="39506" spans="18:18" x14ac:dyDescent="0.2">
      <c r="R39506" s="234"/>
    </row>
    <row r="39507" spans="18:18" x14ac:dyDescent="0.2">
      <c r="R39507" s="262"/>
    </row>
    <row r="39508" spans="18:18" x14ac:dyDescent="0.2">
      <c r="R39508" s="234"/>
    </row>
    <row r="39509" spans="18:18" x14ac:dyDescent="0.2">
      <c r="R39509" s="234"/>
    </row>
    <row r="39510" spans="18:18" x14ac:dyDescent="0.2">
      <c r="R39510" s="94"/>
    </row>
    <row r="39525" spans="18:18" x14ac:dyDescent="0.2">
      <c r="R39525" s="235"/>
    </row>
    <row r="39526" spans="18:18" x14ac:dyDescent="0.2">
      <c r="R39526" s="234"/>
    </row>
    <row r="39527" spans="18:18" x14ac:dyDescent="0.2">
      <c r="R39527" s="236"/>
    </row>
    <row r="39528" spans="18:18" x14ac:dyDescent="0.2">
      <c r="R39528" s="236"/>
    </row>
    <row r="39529" spans="18:18" x14ac:dyDescent="0.2">
      <c r="R39529" s="234"/>
    </row>
    <row r="39530" spans="18:18" x14ac:dyDescent="0.2">
      <c r="R39530" s="236"/>
    </row>
    <row r="39531" spans="18:18" x14ac:dyDescent="0.2">
      <c r="R39531" s="236"/>
    </row>
    <row r="39532" spans="18:18" x14ac:dyDescent="0.2">
      <c r="R39532" s="237"/>
    </row>
    <row r="39533" spans="18:18" x14ac:dyDescent="0.2">
      <c r="R39533" s="237"/>
    </row>
    <row r="39538" spans="18:18" x14ac:dyDescent="0.2">
      <c r="R39538" s="97"/>
    </row>
    <row r="39539" spans="18:18" x14ac:dyDescent="0.2">
      <c r="R39539" s="234"/>
    </row>
    <row r="39540" spans="18:18" x14ac:dyDescent="0.2">
      <c r="R39540" s="262"/>
    </row>
    <row r="39541" spans="18:18" x14ac:dyDescent="0.2">
      <c r="R39541" s="234"/>
    </row>
    <row r="39542" spans="18:18" x14ac:dyDescent="0.2">
      <c r="R39542" s="234"/>
    </row>
    <row r="39543" spans="18:18" x14ac:dyDescent="0.2">
      <c r="R39543" s="94"/>
    </row>
    <row r="39558" spans="18:18" x14ac:dyDescent="0.2">
      <c r="R39558" s="235"/>
    </row>
    <row r="39559" spans="18:18" x14ac:dyDescent="0.2">
      <c r="R39559" s="234"/>
    </row>
    <row r="39560" spans="18:18" x14ac:dyDescent="0.2">
      <c r="R39560" s="236"/>
    </row>
    <row r="39561" spans="18:18" x14ac:dyDescent="0.2">
      <c r="R39561" s="236"/>
    </row>
    <row r="39562" spans="18:18" x14ac:dyDescent="0.2">
      <c r="R39562" s="234"/>
    </row>
    <row r="39563" spans="18:18" x14ac:dyDescent="0.2">
      <c r="R39563" s="236"/>
    </row>
    <row r="39564" spans="18:18" x14ac:dyDescent="0.2">
      <c r="R39564" s="236"/>
    </row>
    <row r="39565" spans="18:18" x14ac:dyDescent="0.2">
      <c r="R39565" s="237"/>
    </row>
    <row r="39566" spans="18:18" x14ac:dyDescent="0.2">
      <c r="R39566" s="237"/>
    </row>
    <row r="39571" spans="18:18" x14ac:dyDescent="0.2">
      <c r="R39571" s="97"/>
    </row>
    <row r="39572" spans="18:18" x14ac:dyDescent="0.2">
      <c r="R39572" s="234"/>
    </row>
    <row r="39573" spans="18:18" x14ac:dyDescent="0.2">
      <c r="R39573" s="262"/>
    </row>
    <row r="39574" spans="18:18" x14ac:dyDescent="0.2">
      <c r="R39574" s="234"/>
    </row>
    <row r="39575" spans="18:18" x14ac:dyDescent="0.2">
      <c r="R39575" s="234"/>
    </row>
    <row r="39576" spans="18:18" x14ac:dyDescent="0.2">
      <c r="R39576" s="94"/>
    </row>
    <row r="39591" spans="18:18" x14ac:dyDescent="0.2">
      <c r="R39591" s="235"/>
    </row>
    <row r="39592" spans="18:18" x14ac:dyDescent="0.2">
      <c r="R39592" s="234"/>
    </row>
    <row r="39593" spans="18:18" x14ac:dyDescent="0.2">
      <c r="R39593" s="236"/>
    </row>
    <row r="39594" spans="18:18" x14ac:dyDescent="0.2">
      <c r="R39594" s="236"/>
    </row>
    <row r="39595" spans="18:18" x14ac:dyDescent="0.2">
      <c r="R39595" s="234"/>
    </row>
    <row r="39596" spans="18:18" x14ac:dyDescent="0.2">
      <c r="R39596" s="236"/>
    </row>
    <row r="39597" spans="18:18" x14ac:dyDescent="0.2">
      <c r="R39597" s="236"/>
    </row>
    <row r="39598" spans="18:18" x14ac:dyDescent="0.2">
      <c r="R39598" s="237"/>
    </row>
    <row r="39599" spans="18:18" x14ac:dyDescent="0.2">
      <c r="R39599" s="237"/>
    </row>
    <row r="39604" spans="18:18" x14ac:dyDescent="0.2">
      <c r="R39604" s="97"/>
    </row>
    <row r="39605" spans="18:18" x14ac:dyDescent="0.2">
      <c r="R39605" s="234"/>
    </row>
    <row r="39606" spans="18:18" x14ac:dyDescent="0.2">
      <c r="R39606" s="262"/>
    </row>
    <row r="39607" spans="18:18" x14ac:dyDescent="0.2">
      <c r="R39607" s="234"/>
    </row>
    <row r="39608" spans="18:18" x14ac:dyDescent="0.2">
      <c r="R39608" s="234"/>
    </row>
    <row r="39609" spans="18:18" x14ac:dyDescent="0.2">
      <c r="R39609" s="94"/>
    </row>
    <row r="39624" spans="18:18" x14ac:dyDescent="0.2">
      <c r="R39624" s="235"/>
    </row>
    <row r="39625" spans="18:18" x14ac:dyDescent="0.2">
      <c r="R39625" s="234"/>
    </row>
    <row r="39626" spans="18:18" x14ac:dyDescent="0.2">
      <c r="R39626" s="236"/>
    </row>
    <row r="39627" spans="18:18" x14ac:dyDescent="0.2">
      <c r="R39627" s="236"/>
    </row>
    <row r="39628" spans="18:18" x14ac:dyDescent="0.2">
      <c r="R39628" s="234"/>
    </row>
    <row r="39629" spans="18:18" x14ac:dyDescent="0.2">
      <c r="R39629" s="236"/>
    </row>
    <row r="39630" spans="18:18" x14ac:dyDescent="0.2">
      <c r="R39630" s="236"/>
    </row>
    <row r="39631" spans="18:18" x14ac:dyDescent="0.2">
      <c r="R39631" s="237"/>
    </row>
    <row r="39632" spans="18:18" x14ac:dyDescent="0.2">
      <c r="R39632" s="237"/>
    </row>
    <row r="39637" spans="18:18" x14ac:dyDescent="0.2">
      <c r="R39637" s="97"/>
    </row>
    <row r="39638" spans="18:18" x14ac:dyDescent="0.2">
      <c r="R39638" s="234"/>
    </row>
    <row r="39639" spans="18:18" x14ac:dyDescent="0.2">
      <c r="R39639" s="262"/>
    </row>
    <row r="39640" spans="18:18" x14ac:dyDescent="0.2">
      <c r="R39640" s="234"/>
    </row>
    <row r="39641" spans="18:18" x14ac:dyDescent="0.2">
      <c r="R39641" s="234"/>
    </row>
    <row r="39642" spans="18:18" x14ac:dyDescent="0.2">
      <c r="R39642" s="94"/>
    </row>
    <row r="39657" spans="18:18" x14ac:dyDescent="0.2">
      <c r="R39657" s="235"/>
    </row>
    <row r="39658" spans="18:18" x14ac:dyDescent="0.2">
      <c r="R39658" s="234"/>
    </row>
    <row r="39659" spans="18:18" x14ac:dyDescent="0.2">
      <c r="R39659" s="236"/>
    </row>
    <row r="39660" spans="18:18" x14ac:dyDescent="0.2">
      <c r="R39660" s="236"/>
    </row>
    <row r="39661" spans="18:18" x14ac:dyDescent="0.2">
      <c r="R39661" s="234"/>
    </row>
    <row r="39662" spans="18:18" x14ac:dyDescent="0.2">
      <c r="R39662" s="236"/>
    </row>
    <row r="39663" spans="18:18" x14ac:dyDescent="0.2">
      <c r="R39663" s="236"/>
    </row>
    <row r="39664" spans="18:18" x14ac:dyDescent="0.2">
      <c r="R39664" s="237"/>
    </row>
    <row r="39665" spans="18:18" x14ac:dyDescent="0.2">
      <c r="R39665" s="237"/>
    </row>
    <row r="39670" spans="18:18" x14ac:dyDescent="0.2">
      <c r="R39670" s="97"/>
    </row>
    <row r="39671" spans="18:18" x14ac:dyDescent="0.2">
      <c r="R39671" s="234"/>
    </row>
    <row r="39672" spans="18:18" x14ac:dyDescent="0.2">
      <c r="R39672" s="262"/>
    </row>
    <row r="39673" spans="18:18" x14ac:dyDescent="0.2">
      <c r="R39673" s="234"/>
    </row>
    <row r="39674" spans="18:18" x14ac:dyDescent="0.2">
      <c r="R39674" s="234"/>
    </row>
    <row r="39675" spans="18:18" x14ac:dyDescent="0.2">
      <c r="R39675" s="94"/>
    </row>
    <row r="39690" spans="18:18" x14ac:dyDescent="0.2">
      <c r="R39690" s="235"/>
    </row>
    <row r="39691" spans="18:18" x14ac:dyDescent="0.2">
      <c r="R39691" s="234"/>
    </row>
    <row r="39692" spans="18:18" x14ac:dyDescent="0.2">
      <c r="R39692" s="236"/>
    </row>
    <row r="39693" spans="18:18" x14ac:dyDescent="0.2">
      <c r="R39693" s="236"/>
    </row>
    <row r="39694" spans="18:18" x14ac:dyDescent="0.2">
      <c r="R39694" s="234"/>
    </row>
    <row r="39695" spans="18:18" x14ac:dyDescent="0.2">
      <c r="R39695" s="236"/>
    </row>
    <row r="39696" spans="18:18" x14ac:dyDescent="0.2">
      <c r="R39696" s="236"/>
    </row>
    <row r="39697" spans="18:18" x14ac:dyDescent="0.2">
      <c r="R39697" s="237"/>
    </row>
    <row r="39698" spans="18:18" x14ac:dyDescent="0.2">
      <c r="R39698" s="237"/>
    </row>
    <row r="39703" spans="18:18" x14ac:dyDescent="0.2">
      <c r="R39703" s="97"/>
    </row>
    <row r="39704" spans="18:18" x14ac:dyDescent="0.2">
      <c r="R39704" s="234"/>
    </row>
    <row r="39705" spans="18:18" x14ac:dyDescent="0.2">
      <c r="R39705" s="262"/>
    </row>
    <row r="39706" spans="18:18" x14ac:dyDescent="0.2">
      <c r="R39706" s="234"/>
    </row>
    <row r="39707" spans="18:18" x14ac:dyDescent="0.2">
      <c r="R39707" s="234"/>
    </row>
    <row r="39708" spans="18:18" x14ac:dyDescent="0.2">
      <c r="R39708" s="94"/>
    </row>
    <row r="39723" spans="18:18" x14ac:dyDescent="0.2">
      <c r="R39723" s="235"/>
    </row>
    <row r="39724" spans="18:18" x14ac:dyDescent="0.2">
      <c r="R39724" s="234"/>
    </row>
    <row r="39725" spans="18:18" x14ac:dyDescent="0.2">
      <c r="R39725" s="236"/>
    </row>
    <row r="39726" spans="18:18" x14ac:dyDescent="0.2">
      <c r="R39726" s="236"/>
    </row>
    <row r="39727" spans="18:18" x14ac:dyDescent="0.2">
      <c r="R39727" s="234"/>
    </row>
    <row r="39728" spans="18:18" x14ac:dyDescent="0.2">
      <c r="R39728" s="236"/>
    </row>
    <row r="39729" spans="18:18" x14ac:dyDescent="0.2">
      <c r="R39729" s="236"/>
    </row>
    <row r="39730" spans="18:18" x14ac:dyDescent="0.2">
      <c r="R39730" s="237"/>
    </row>
    <row r="39731" spans="18:18" x14ac:dyDescent="0.2">
      <c r="R39731" s="237"/>
    </row>
    <row r="39736" spans="18:18" x14ac:dyDescent="0.2">
      <c r="R39736" s="97"/>
    </row>
    <row r="39737" spans="18:18" x14ac:dyDescent="0.2">
      <c r="R39737" s="234"/>
    </row>
    <row r="39738" spans="18:18" x14ac:dyDescent="0.2">
      <c r="R39738" s="262"/>
    </row>
    <row r="39739" spans="18:18" x14ac:dyDescent="0.2">
      <c r="R39739" s="234"/>
    </row>
    <row r="39740" spans="18:18" x14ac:dyDescent="0.2">
      <c r="R39740" s="234"/>
    </row>
    <row r="39741" spans="18:18" x14ac:dyDescent="0.2">
      <c r="R39741" s="94"/>
    </row>
    <row r="39756" spans="18:18" x14ac:dyDescent="0.2">
      <c r="R39756" s="235"/>
    </row>
    <row r="39757" spans="18:18" x14ac:dyDescent="0.2">
      <c r="R39757" s="234"/>
    </row>
    <row r="39758" spans="18:18" x14ac:dyDescent="0.2">
      <c r="R39758" s="236"/>
    </row>
    <row r="39759" spans="18:18" x14ac:dyDescent="0.2">
      <c r="R39759" s="236"/>
    </row>
    <row r="39760" spans="18:18" x14ac:dyDescent="0.2">
      <c r="R39760" s="234"/>
    </row>
    <row r="39761" spans="18:18" x14ac:dyDescent="0.2">
      <c r="R39761" s="236"/>
    </row>
    <row r="39762" spans="18:18" x14ac:dyDescent="0.2">
      <c r="R39762" s="236"/>
    </row>
    <row r="39763" spans="18:18" x14ac:dyDescent="0.2">
      <c r="R39763" s="237"/>
    </row>
    <row r="39764" spans="18:18" x14ac:dyDescent="0.2">
      <c r="R39764" s="237"/>
    </row>
    <row r="39769" spans="18:18" x14ac:dyDescent="0.2">
      <c r="R39769" s="97"/>
    </row>
    <row r="39770" spans="18:18" x14ac:dyDescent="0.2">
      <c r="R39770" s="234"/>
    </row>
    <row r="39771" spans="18:18" x14ac:dyDescent="0.2">
      <c r="R39771" s="262"/>
    </row>
    <row r="39772" spans="18:18" x14ac:dyDescent="0.2">
      <c r="R39772" s="234"/>
    </row>
    <row r="39773" spans="18:18" x14ac:dyDescent="0.2">
      <c r="R39773" s="234"/>
    </row>
    <row r="39774" spans="18:18" x14ac:dyDescent="0.2">
      <c r="R39774" s="94"/>
    </row>
    <row r="39789" spans="18:18" x14ac:dyDescent="0.2">
      <c r="R39789" s="235"/>
    </row>
    <row r="39790" spans="18:18" x14ac:dyDescent="0.2">
      <c r="R39790" s="234"/>
    </row>
    <row r="39791" spans="18:18" x14ac:dyDescent="0.2">
      <c r="R39791" s="236"/>
    </row>
    <row r="39792" spans="18:18" x14ac:dyDescent="0.2">
      <c r="R39792" s="236"/>
    </row>
    <row r="39793" spans="18:18" x14ac:dyDescent="0.2">
      <c r="R39793" s="234"/>
    </row>
    <row r="39794" spans="18:18" x14ac:dyDescent="0.2">
      <c r="R39794" s="236"/>
    </row>
    <row r="39795" spans="18:18" x14ac:dyDescent="0.2">
      <c r="R39795" s="236"/>
    </row>
    <row r="39796" spans="18:18" x14ac:dyDescent="0.2">
      <c r="R39796" s="237"/>
    </row>
    <row r="39797" spans="18:18" x14ac:dyDescent="0.2">
      <c r="R39797" s="237"/>
    </row>
    <row r="39802" spans="18:18" x14ac:dyDescent="0.2">
      <c r="R39802" s="97"/>
    </row>
    <row r="39803" spans="18:18" x14ac:dyDescent="0.2">
      <c r="R39803" s="234"/>
    </row>
    <row r="39804" spans="18:18" x14ac:dyDescent="0.2">
      <c r="R39804" s="262"/>
    </row>
    <row r="39805" spans="18:18" x14ac:dyDescent="0.2">
      <c r="R39805" s="234"/>
    </row>
    <row r="39806" spans="18:18" x14ac:dyDescent="0.2">
      <c r="R39806" s="234"/>
    </row>
    <row r="39807" spans="18:18" x14ac:dyDescent="0.2">
      <c r="R39807" s="94"/>
    </row>
    <row r="39822" spans="18:18" x14ac:dyDescent="0.2">
      <c r="R39822" s="235"/>
    </row>
    <row r="39823" spans="18:18" x14ac:dyDescent="0.2">
      <c r="R39823" s="234"/>
    </row>
    <row r="39824" spans="18:18" x14ac:dyDescent="0.2">
      <c r="R39824" s="236"/>
    </row>
    <row r="39825" spans="18:18" x14ac:dyDescent="0.2">
      <c r="R39825" s="236"/>
    </row>
    <row r="39826" spans="18:18" x14ac:dyDescent="0.2">
      <c r="R39826" s="234"/>
    </row>
    <row r="39827" spans="18:18" x14ac:dyDescent="0.2">
      <c r="R39827" s="236"/>
    </row>
    <row r="39828" spans="18:18" x14ac:dyDescent="0.2">
      <c r="R39828" s="236"/>
    </row>
    <row r="39829" spans="18:18" x14ac:dyDescent="0.2">
      <c r="R39829" s="237"/>
    </row>
    <row r="39830" spans="18:18" x14ac:dyDescent="0.2">
      <c r="R39830" s="237"/>
    </row>
    <row r="39835" spans="18:18" x14ac:dyDescent="0.2">
      <c r="R39835" s="97"/>
    </row>
    <row r="39836" spans="18:18" x14ac:dyDescent="0.2">
      <c r="R39836" s="234"/>
    </row>
    <row r="39837" spans="18:18" x14ac:dyDescent="0.2">
      <c r="R39837" s="262"/>
    </row>
    <row r="39838" spans="18:18" x14ac:dyDescent="0.2">
      <c r="R39838" s="234"/>
    </row>
    <row r="39839" spans="18:18" x14ac:dyDescent="0.2">
      <c r="R39839" s="234"/>
    </row>
    <row r="39840" spans="18:18" x14ac:dyDescent="0.2">
      <c r="R39840" s="94"/>
    </row>
    <row r="39855" spans="18:18" x14ac:dyDescent="0.2">
      <c r="R39855" s="235"/>
    </row>
    <row r="39856" spans="18:18" x14ac:dyDescent="0.2">
      <c r="R39856" s="234"/>
    </row>
    <row r="39857" spans="18:18" x14ac:dyDescent="0.2">
      <c r="R39857" s="236"/>
    </row>
    <row r="39858" spans="18:18" x14ac:dyDescent="0.2">
      <c r="R39858" s="236"/>
    </row>
    <row r="39859" spans="18:18" x14ac:dyDescent="0.2">
      <c r="R39859" s="234"/>
    </row>
    <row r="39860" spans="18:18" x14ac:dyDescent="0.2">
      <c r="R39860" s="236"/>
    </row>
    <row r="39861" spans="18:18" x14ac:dyDescent="0.2">
      <c r="R39861" s="236"/>
    </row>
    <row r="39862" spans="18:18" x14ac:dyDescent="0.2">
      <c r="R39862" s="237"/>
    </row>
    <row r="39863" spans="18:18" x14ac:dyDescent="0.2">
      <c r="R39863" s="237"/>
    </row>
    <row r="39868" spans="18:18" x14ac:dyDescent="0.2">
      <c r="R39868" s="97"/>
    </row>
    <row r="39869" spans="18:18" x14ac:dyDescent="0.2">
      <c r="R39869" s="234"/>
    </row>
    <row r="39870" spans="18:18" x14ac:dyDescent="0.2">
      <c r="R39870" s="262"/>
    </row>
    <row r="39871" spans="18:18" x14ac:dyDescent="0.2">
      <c r="R39871" s="234"/>
    </row>
    <row r="39872" spans="18:18" x14ac:dyDescent="0.2">
      <c r="R39872" s="234"/>
    </row>
    <row r="39873" spans="18:18" x14ac:dyDescent="0.2">
      <c r="R39873" s="94"/>
    </row>
    <row r="39888" spans="18:18" x14ac:dyDescent="0.2">
      <c r="R39888" s="235"/>
    </row>
    <row r="39889" spans="18:18" x14ac:dyDescent="0.2">
      <c r="R39889" s="234"/>
    </row>
    <row r="39890" spans="18:18" x14ac:dyDescent="0.2">
      <c r="R39890" s="236"/>
    </row>
    <row r="39891" spans="18:18" x14ac:dyDescent="0.2">
      <c r="R39891" s="236"/>
    </row>
    <row r="39892" spans="18:18" x14ac:dyDescent="0.2">
      <c r="R39892" s="234"/>
    </row>
    <row r="39893" spans="18:18" x14ac:dyDescent="0.2">
      <c r="R39893" s="236"/>
    </row>
    <row r="39894" spans="18:18" x14ac:dyDescent="0.2">
      <c r="R39894" s="236"/>
    </row>
    <row r="39895" spans="18:18" x14ac:dyDescent="0.2">
      <c r="R39895" s="237"/>
    </row>
    <row r="39896" spans="18:18" x14ac:dyDescent="0.2">
      <c r="R39896" s="237"/>
    </row>
    <row r="39901" spans="18:18" x14ac:dyDescent="0.2">
      <c r="R39901" s="97"/>
    </row>
    <row r="39902" spans="18:18" x14ac:dyDescent="0.2">
      <c r="R39902" s="234"/>
    </row>
    <row r="39903" spans="18:18" x14ac:dyDescent="0.2">
      <c r="R39903" s="262"/>
    </row>
    <row r="39904" spans="18:18" x14ac:dyDescent="0.2">
      <c r="R39904" s="234"/>
    </row>
    <row r="39905" spans="18:18" x14ac:dyDescent="0.2">
      <c r="R39905" s="234"/>
    </row>
    <row r="39906" spans="18:18" x14ac:dyDescent="0.2">
      <c r="R39906" s="94"/>
    </row>
    <row r="39921" spans="18:18" x14ac:dyDescent="0.2">
      <c r="R39921" s="235"/>
    </row>
    <row r="39922" spans="18:18" x14ac:dyDescent="0.2">
      <c r="R39922" s="234"/>
    </row>
    <row r="39923" spans="18:18" x14ac:dyDescent="0.2">
      <c r="R39923" s="236"/>
    </row>
    <row r="39924" spans="18:18" x14ac:dyDescent="0.2">
      <c r="R39924" s="236"/>
    </row>
    <row r="39925" spans="18:18" x14ac:dyDescent="0.2">
      <c r="R39925" s="234"/>
    </row>
    <row r="39926" spans="18:18" x14ac:dyDescent="0.2">
      <c r="R39926" s="236"/>
    </row>
    <row r="39927" spans="18:18" x14ac:dyDescent="0.2">
      <c r="R39927" s="236"/>
    </row>
    <row r="39928" spans="18:18" x14ac:dyDescent="0.2">
      <c r="R39928" s="237"/>
    </row>
    <row r="39929" spans="18:18" x14ac:dyDescent="0.2">
      <c r="R39929" s="237"/>
    </row>
    <row r="39934" spans="18:18" x14ac:dyDescent="0.2">
      <c r="R39934" s="97"/>
    </row>
    <row r="39935" spans="18:18" x14ac:dyDescent="0.2">
      <c r="R39935" s="234"/>
    </row>
    <row r="39936" spans="18:18" x14ac:dyDescent="0.2">
      <c r="R39936" s="262"/>
    </row>
    <row r="39937" spans="18:18" x14ac:dyDescent="0.2">
      <c r="R39937" s="234"/>
    </row>
    <row r="39938" spans="18:18" x14ac:dyDescent="0.2">
      <c r="R39938" s="234"/>
    </row>
    <row r="39939" spans="18:18" x14ac:dyDescent="0.2">
      <c r="R39939" s="94"/>
    </row>
    <row r="39954" spans="18:18" x14ac:dyDescent="0.2">
      <c r="R39954" s="235"/>
    </row>
    <row r="39955" spans="18:18" x14ac:dyDescent="0.2">
      <c r="R39955" s="234"/>
    </row>
    <row r="39956" spans="18:18" x14ac:dyDescent="0.2">
      <c r="R39956" s="236"/>
    </row>
    <row r="39957" spans="18:18" x14ac:dyDescent="0.2">
      <c r="R39957" s="236"/>
    </row>
    <row r="39958" spans="18:18" x14ac:dyDescent="0.2">
      <c r="R39958" s="234"/>
    </row>
    <row r="39959" spans="18:18" x14ac:dyDescent="0.2">
      <c r="R39959" s="236"/>
    </row>
    <row r="39960" spans="18:18" x14ac:dyDescent="0.2">
      <c r="R39960" s="236"/>
    </row>
    <row r="39961" spans="18:18" x14ac:dyDescent="0.2">
      <c r="R39961" s="237"/>
    </row>
    <row r="39962" spans="18:18" x14ac:dyDescent="0.2">
      <c r="R39962" s="237"/>
    </row>
    <row r="39967" spans="18:18" x14ac:dyDescent="0.2">
      <c r="R39967" s="97"/>
    </row>
    <row r="39968" spans="18:18" x14ac:dyDescent="0.2">
      <c r="R39968" s="234"/>
    </row>
    <row r="39969" spans="18:18" x14ac:dyDescent="0.2">
      <c r="R39969" s="262"/>
    </row>
    <row r="39970" spans="18:18" x14ac:dyDescent="0.2">
      <c r="R39970" s="234"/>
    </row>
    <row r="39971" spans="18:18" x14ac:dyDescent="0.2">
      <c r="R39971" s="234"/>
    </row>
    <row r="39972" spans="18:18" x14ac:dyDescent="0.2">
      <c r="R39972" s="94"/>
    </row>
    <row r="39987" spans="18:18" x14ac:dyDescent="0.2">
      <c r="R39987" s="235"/>
    </row>
    <row r="39988" spans="18:18" x14ac:dyDescent="0.2">
      <c r="R39988" s="234"/>
    </row>
    <row r="39989" spans="18:18" x14ac:dyDescent="0.2">
      <c r="R39989" s="236"/>
    </row>
    <row r="39990" spans="18:18" x14ac:dyDescent="0.2">
      <c r="R39990" s="236"/>
    </row>
    <row r="39991" spans="18:18" x14ac:dyDescent="0.2">
      <c r="R39991" s="234"/>
    </row>
    <row r="39992" spans="18:18" x14ac:dyDescent="0.2">
      <c r="R39992" s="236"/>
    </row>
    <row r="39993" spans="18:18" x14ac:dyDescent="0.2">
      <c r="R39993" s="236"/>
    </row>
    <row r="39994" spans="18:18" x14ac:dyDescent="0.2">
      <c r="R39994" s="237"/>
    </row>
    <row r="39995" spans="18:18" x14ac:dyDescent="0.2">
      <c r="R39995" s="237"/>
    </row>
    <row r="40000" spans="18:18" x14ac:dyDescent="0.2">
      <c r="R40000" s="97"/>
    </row>
    <row r="40001" spans="18:18" x14ac:dyDescent="0.2">
      <c r="R40001" s="234"/>
    </row>
    <row r="40002" spans="18:18" x14ac:dyDescent="0.2">
      <c r="R40002" s="262"/>
    </row>
    <row r="40003" spans="18:18" x14ac:dyDescent="0.2">
      <c r="R40003" s="234"/>
    </row>
    <row r="40004" spans="18:18" x14ac:dyDescent="0.2">
      <c r="R40004" s="234"/>
    </row>
    <row r="40005" spans="18:18" x14ac:dyDescent="0.2">
      <c r="R40005" s="94"/>
    </row>
    <row r="40020" spans="18:18" x14ac:dyDescent="0.2">
      <c r="R40020" s="235"/>
    </row>
    <row r="40021" spans="18:18" x14ac:dyDescent="0.2">
      <c r="R40021" s="234"/>
    </row>
    <row r="40022" spans="18:18" x14ac:dyDescent="0.2">
      <c r="R40022" s="236"/>
    </row>
    <row r="40023" spans="18:18" x14ac:dyDescent="0.2">
      <c r="R40023" s="236"/>
    </row>
    <row r="40024" spans="18:18" x14ac:dyDescent="0.2">
      <c r="R40024" s="234"/>
    </row>
    <row r="40025" spans="18:18" x14ac:dyDescent="0.2">
      <c r="R40025" s="236"/>
    </row>
    <row r="40026" spans="18:18" x14ac:dyDescent="0.2">
      <c r="R40026" s="236"/>
    </row>
    <row r="40027" spans="18:18" x14ac:dyDescent="0.2">
      <c r="R40027" s="237"/>
    </row>
    <row r="40028" spans="18:18" x14ac:dyDescent="0.2">
      <c r="R40028" s="237"/>
    </row>
    <row r="40033" spans="18:18" x14ac:dyDescent="0.2">
      <c r="R40033" s="97"/>
    </row>
    <row r="40034" spans="18:18" x14ac:dyDescent="0.2">
      <c r="R40034" s="234"/>
    </row>
    <row r="40035" spans="18:18" x14ac:dyDescent="0.2">
      <c r="R40035" s="262"/>
    </row>
    <row r="40036" spans="18:18" x14ac:dyDescent="0.2">
      <c r="R40036" s="234"/>
    </row>
    <row r="40037" spans="18:18" x14ac:dyDescent="0.2">
      <c r="R40037" s="234"/>
    </row>
    <row r="40038" spans="18:18" x14ac:dyDescent="0.2">
      <c r="R40038" s="94"/>
    </row>
    <row r="40053" spans="18:18" x14ac:dyDescent="0.2">
      <c r="R40053" s="235"/>
    </row>
    <row r="40054" spans="18:18" x14ac:dyDescent="0.2">
      <c r="R40054" s="234"/>
    </row>
    <row r="40055" spans="18:18" x14ac:dyDescent="0.2">
      <c r="R40055" s="236"/>
    </row>
    <row r="40056" spans="18:18" x14ac:dyDescent="0.2">
      <c r="R40056" s="236"/>
    </row>
    <row r="40057" spans="18:18" x14ac:dyDescent="0.2">
      <c r="R40057" s="234"/>
    </row>
    <row r="40058" spans="18:18" x14ac:dyDescent="0.2">
      <c r="R40058" s="236"/>
    </row>
    <row r="40059" spans="18:18" x14ac:dyDescent="0.2">
      <c r="R40059" s="236"/>
    </row>
    <row r="40060" spans="18:18" x14ac:dyDescent="0.2">
      <c r="R40060" s="237"/>
    </row>
    <row r="40061" spans="18:18" x14ac:dyDescent="0.2">
      <c r="R40061" s="237"/>
    </row>
    <row r="40066" spans="18:18" x14ac:dyDescent="0.2">
      <c r="R40066" s="97"/>
    </row>
    <row r="40067" spans="18:18" x14ac:dyDescent="0.2">
      <c r="R40067" s="234"/>
    </row>
    <row r="40068" spans="18:18" x14ac:dyDescent="0.2">
      <c r="R40068" s="262"/>
    </row>
    <row r="40069" spans="18:18" x14ac:dyDescent="0.2">
      <c r="R40069" s="234"/>
    </row>
    <row r="40070" spans="18:18" x14ac:dyDescent="0.2">
      <c r="R40070" s="234"/>
    </row>
    <row r="40071" spans="18:18" x14ac:dyDescent="0.2">
      <c r="R40071" s="94"/>
    </row>
    <row r="40086" spans="18:18" x14ac:dyDescent="0.2">
      <c r="R40086" s="235"/>
    </row>
    <row r="40087" spans="18:18" x14ac:dyDescent="0.2">
      <c r="R40087" s="234"/>
    </row>
    <row r="40088" spans="18:18" x14ac:dyDescent="0.2">
      <c r="R40088" s="236"/>
    </row>
    <row r="40089" spans="18:18" x14ac:dyDescent="0.2">
      <c r="R40089" s="236"/>
    </row>
    <row r="40090" spans="18:18" x14ac:dyDescent="0.2">
      <c r="R40090" s="234"/>
    </row>
    <row r="40091" spans="18:18" x14ac:dyDescent="0.2">
      <c r="R40091" s="236"/>
    </row>
    <row r="40092" spans="18:18" x14ac:dyDescent="0.2">
      <c r="R40092" s="236"/>
    </row>
    <row r="40093" spans="18:18" x14ac:dyDescent="0.2">
      <c r="R40093" s="237"/>
    </row>
    <row r="40094" spans="18:18" x14ac:dyDescent="0.2">
      <c r="R40094" s="237"/>
    </row>
    <row r="40099" spans="18:18" x14ac:dyDescent="0.2">
      <c r="R40099" s="97"/>
    </row>
    <row r="40100" spans="18:18" x14ac:dyDescent="0.2">
      <c r="R40100" s="234"/>
    </row>
    <row r="40101" spans="18:18" x14ac:dyDescent="0.2">
      <c r="R40101" s="262"/>
    </row>
    <row r="40102" spans="18:18" x14ac:dyDescent="0.2">
      <c r="R40102" s="234"/>
    </row>
    <row r="40103" spans="18:18" x14ac:dyDescent="0.2">
      <c r="R40103" s="234"/>
    </row>
    <row r="40104" spans="18:18" x14ac:dyDescent="0.2">
      <c r="R40104" s="94"/>
    </row>
    <row r="40119" spans="18:18" x14ac:dyDescent="0.2">
      <c r="R40119" s="235"/>
    </row>
    <row r="40120" spans="18:18" x14ac:dyDescent="0.2">
      <c r="R40120" s="234"/>
    </row>
    <row r="40121" spans="18:18" x14ac:dyDescent="0.2">
      <c r="R40121" s="236"/>
    </row>
    <row r="40122" spans="18:18" x14ac:dyDescent="0.2">
      <c r="R40122" s="236"/>
    </row>
    <row r="40123" spans="18:18" x14ac:dyDescent="0.2">
      <c r="R40123" s="234"/>
    </row>
    <row r="40124" spans="18:18" x14ac:dyDescent="0.2">
      <c r="R40124" s="236"/>
    </row>
    <row r="40125" spans="18:18" x14ac:dyDescent="0.2">
      <c r="R40125" s="236"/>
    </row>
    <row r="40126" spans="18:18" x14ac:dyDescent="0.2">
      <c r="R40126" s="237"/>
    </row>
    <row r="40127" spans="18:18" x14ac:dyDescent="0.2">
      <c r="R40127" s="237"/>
    </row>
    <row r="40132" spans="18:18" x14ac:dyDescent="0.2">
      <c r="R40132" s="97"/>
    </row>
    <row r="40133" spans="18:18" x14ac:dyDescent="0.2">
      <c r="R40133" s="234"/>
    </row>
    <row r="40134" spans="18:18" x14ac:dyDescent="0.2">
      <c r="R40134" s="262"/>
    </row>
    <row r="40135" spans="18:18" x14ac:dyDescent="0.2">
      <c r="R40135" s="234"/>
    </row>
    <row r="40136" spans="18:18" x14ac:dyDescent="0.2">
      <c r="R40136" s="234"/>
    </row>
    <row r="40137" spans="18:18" x14ac:dyDescent="0.2">
      <c r="R40137" s="94"/>
    </row>
    <row r="40152" spans="18:18" x14ac:dyDescent="0.2">
      <c r="R40152" s="235"/>
    </row>
    <row r="40153" spans="18:18" x14ac:dyDescent="0.2">
      <c r="R40153" s="234"/>
    </row>
    <row r="40154" spans="18:18" x14ac:dyDescent="0.2">
      <c r="R40154" s="236"/>
    </row>
    <row r="40155" spans="18:18" x14ac:dyDescent="0.2">
      <c r="R40155" s="236"/>
    </row>
    <row r="40156" spans="18:18" x14ac:dyDescent="0.2">
      <c r="R40156" s="234"/>
    </row>
    <row r="40157" spans="18:18" x14ac:dyDescent="0.2">
      <c r="R40157" s="236"/>
    </row>
    <row r="40158" spans="18:18" x14ac:dyDescent="0.2">
      <c r="R40158" s="236"/>
    </row>
    <row r="40159" spans="18:18" x14ac:dyDescent="0.2">
      <c r="R40159" s="237"/>
    </row>
    <row r="40160" spans="18:18" x14ac:dyDescent="0.2">
      <c r="R40160" s="237"/>
    </row>
    <row r="40165" spans="18:18" x14ac:dyDescent="0.2">
      <c r="R40165" s="97"/>
    </row>
    <row r="40166" spans="18:18" x14ac:dyDescent="0.2">
      <c r="R40166" s="234"/>
    </row>
    <row r="40167" spans="18:18" x14ac:dyDescent="0.2">
      <c r="R40167" s="262"/>
    </row>
    <row r="40168" spans="18:18" x14ac:dyDescent="0.2">
      <c r="R40168" s="234"/>
    </row>
    <row r="40169" spans="18:18" x14ac:dyDescent="0.2">
      <c r="R40169" s="234"/>
    </row>
    <row r="40170" spans="18:18" x14ac:dyDescent="0.2">
      <c r="R40170" s="94"/>
    </row>
    <row r="40185" spans="18:18" x14ac:dyDescent="0.2">
      <c r="R40185" s="235"/>
    </row>
    <row r="40186" spans="18:18" x14ac:dyDescent="0.2">
      <c r="R40186" s="234"/>
    </row>
    <row r="40187" spans="18:18" x14ac:dyDescent="0.2">
      <c r="R40187" s="236"/>
    </row>
    <row r="40188" spans="18:18" x14ac:dyDescent="0.2">
      <c r="R40188" s="236"/>
    </row>
    <row r="40189" spans="18:18" x14ac:dyDescent="0.2">
      <c r="R40189" s="234"/>
    </row>
    <row r="40190" spans="18:18" x14ac:dyDescent="0.2">
      <c r="R40190" s="236"/>
    </row>
    <row r="40191" spans="18:18" x14ac:dyDescent="0.2">
      <c r="R40191" s="236"/>
    </row>
    <row r="40192" spans="18:18" x14ac:dyDescent="0.2">
      <c r="R40192" s="237"/>
    </row>
    <row r="40193" spans="18:18" x14ac:dyDescent="0.2">
      <c r="R40193" s="237"/>
    </row>
    <row r="40198" spans="18:18" x14ac:dyDescent="0.2">
      <c r="R40198" s="97"/>
    </row>
    <row r="40199" spans="18:18" x14ac:dyDescent="0.2">
      <c r="R40199" s="234"/>
    </row>
    <row r="40200" spans="18:18" x14ac:dyDescent="0.2">
      <c r="R40200" s="262"/>
    </row>
    <row r="40201" spans="18:18" x14ac:dyDescent="0.2">
      <c r="R40201" s="234"/>
    </row>
    <row r="40202" spans="18:18" x14ac:dyDescent="0.2">
      <c r="R40202" s="234"/>
    </row>
    <row r="40203" spans="18:18" x14ac:dyDescent="0.2">
      <c r="R40203" s="94"/>
    </row>
    <row r="40218" spans="18:18" x14ac:dyDescent="0.2">
      <c r="R40218" s="235"/>
    </row>
    <row r="40219" spans="18:18" x14ac:dyDescent="0.2">
      <c r="R40219" s="234"/>
    </row>
    <row r="40220" spans="18:18" x14ac:dyDescent="0.2">
      <c r="R40220" s="236"/>
    </row>
    <row r="40221" spans="18:18" x14ac:dyDescent="0.2">
      <c r="R40221" s="236"/>
    </row>
    <row r="40222" spans="18:18" x14ac:dyDescent="0.2">
      <c r="R40222" s="234"/>
    </row>
    <row r="40223" spans="18:18" x14ac:dyDescent="0.2">
      <c r="R40223" s="236"/>
    </row>
    <row r="40224" spans="18:18" x14ac:dyDescent="0.2">
      <c r="R40224" s="236"/>
    </row>
    <row r="40225" spans="18:18" x14ac:dyDescent="0.2">
      <c r="R40225" s="237"/>
    </row>
    <row r="40226" spans="18:18" x14ac:dyDescent="0.2">
      <c r="R40226" s="237"/>
    </row>
    <row r="40231" spans="18:18" x14ac:dyDescent="0.2">
      <c r="R40231" s="97"/>
    </row>
    <row r="40232" spans="18:18" x14ac:dyDescent="0.2">
      <c r="R40232" s="234"/>
    </row>
    <row r="40233" spans="18:18" x14ac:dyDescent="0.2">
      <c r="R40233" s="262"/>
    </row>
    <row r="40234" spans="18:18" x14ac:dyDescent="0.2">
      <c r="R40234" s="234"/>
    </row>
    <row r="40235" spans="18:18" x14ac:dyDescent="0.2">
      <c r="R40235" s="234"/>
    </row>
    <row r="40236" spans="18:18" x14ac:dyDescent="0.2">
      <c r="R40236" s="94"/>
    </row>
    <row r="40251" spans="18:18" x14ac:dyDescent="0.2">
      <c r="R40251" s="235"/>
    </row>
    <row r="40252" spans="18:18" x14ac:dyDescent="0.2">
      <c r="R40252" s="234"/>
    </row>
    <row r="40253" spans="18:18" x14ac:dyDescent="0.2">
      <c r="R40253" s="236"/>
    </row>
    <row r="40254" spans="18:18" x14ac:dyDescent="0.2">
      <c r="R40254" s="236"/>
    </row>
    <row r="40255" spans="18:18" x14ac:dyDescent="0.2">
      <c r="R40255" s="234"/>
    </row>
    <row r="40256" spans="18:18" x14ac:dyDescent="0.2">
      <c r="R40256" s="236"/>
    </row>
    <row r="40257" spans="18:18" x14ac:dyDescent="0.2">
      <c r="R40257" s="236"/>
    </row>
    <row r="40258" spans="18:18" x14ac:dyDescent="0.2">
      <c r="R40258" s="237"/>
    </row>
    <row r="40259" spans="18:18" x14ac:dyDescent="0.2">
      <c r="R40259" s="237"/>
    </row>
    <row r="40264" spans="18:18" x14ac:dyDescent="0.2">
      <c r="R40264" s="97"/>
    </row>
    <row r="40265" spans="18:18" x14ac:dyDescent="0.2">
      <c r="R40265" s="234"/>
    </row>
    <row r="40266" spans="18:18" x14ac:dyDescent="0.2">
      <c r="R40266" s="262"/>
    </row>
    <row r="40267" spans="18:18" x14ac:dyDescent="0.2">
      <c r="R40267" s="234"/>
    </row>
    <row r="40268" spans="18:18" x14ac:dyDescent="0.2">
      <c r="R40268" s="234"/>
    </row>
    <row r="40269" spans="18:18" x14ac:dyDescent="0.2">
      <c r="R40269" s="94"/>
    </row>
    <row r="40284" spans="18:18" x14ac:dyDescent="0.2">
      <c r="R40284" s="235"/>
    </row>
    <row r="40285" spans="18:18" x14ac:dyDescent="0.2">
      <c r="R40285" s="234"/>
    </row>
    <row r="40286" spans="18:18" x14ac:dyDescent="0.2">
      <c r="R40286" s="236"/>
    </row>
    <row r="40287" spans="18:18" x14ac:dyDescent="0.2">
      <c r="R40287" s="236"/>
    </row>
    <row r="40288" spans="18:18" x14ac:dyDescent="0.2">
      <c r="R40288" s="234"/>
    </row>
    <row r="40289" spans="18:18" x14ac:dyDescent="0.2">
      <c r="R40289" s="236"/>
    </row>
    <row r="40290" spans="18:18" x14ac:dyDescent="0.2">
      <c r="R40290" s="236"/>
    </row>
    <row r="40291" spans="18:18" x14ac:dyDescent="0.2">
      <c r="R40291" s="237"/>
    </row>
    <row r="40292" spans="18:18" x14ac:dyDescent="0.2">
      <c r="R40292" s="237"/>
    </row>
    <row r="40297" spans="18:18" x14ac:dyDescent="0.2">
      <c r="R40297" s="97"/>
    </row>
    <row r="40298" spans="18:18" x14ac:dyDescent="0.2">
      <c r="R40298" s="234"/>
    </row>
    <row r="40299" spans="18:18" x14ac:dyDescent="0.2">
      <c r="R40299" s="262"/>
    </row>
    <row r="40300" spans="18:18" x14ac:dyDescent="0.2">
      <c r="R40300" s="234"/>
    </row>
    <row r="40301" spans="18:18" x14ac:dyDescent="0.2">
      <c r="R40301" s="234"/>
    </row>
    <row r="40302" spans="18:18" x14ac:dyDescent="0.2">
      <c r="R40302" s="94"/>
    </row>
    <row r="40317" spans="18:18" x14ac:dyDescent="0.2">
      <c r="R40317" s="235"/>
    </row>
    <row r="40318" spans="18:18" x14ac:dyDescent="0.2">
      <c r="R40318" s="234"/>
    </row>
    <row r="40319" spans="18:18" x14ac:dyDescent="0.2">
      <c r="R40319" s="236"/>
    </row>
    <row r="40320" spans="18:18" x14ac:dyDescent="0.2">
      <c r="R40320" s="236"/>
    </row>
    <row r="40321" spans="18:18" x14ac:dyDescent="0.2">
      <c r="R40321" s="234"/>
    </row>
    <row r="40322" spans="18:18" x14ac:dyDescent="0.2">
      <c r="R40322" s="236"/>
    </row>
    <row r="40323" spans="18:18" x14ac:dyDescent="0.2">
      <c r="R40323" s="236"/>
    </row>
    <row r="40324" spans="18:18" x14ac:dyDescent="0.2">
      <c r="R40324" s="237"/>
    </row>
    <row r="40325" spans="18:18" x14ac:dyDescent="0.2">
      <c r="R40325" s="237"/>
    </row>
    <row r="40330" spans="18:18" x14ac:dyDescent="0.2">
      <c r="R40330" s="97"/>
    </row>
    <row r="40331" spans="18:18" x14ac:dyDescent="0.2">
      <c r="R40331" s="234"/>
    </row>
    <row r="40332" spans="18:18" x14ac:dyDescent="0.2">
      <c r="R40332" s="262"/>
    </row>
    <row r="40333" spans="18:18" x14ac:dyDescent="0.2">
      <c r="R40333" s="234"/>
    </row>
    <row r="40334" spans="18:18" x14ac:dyDescent="0.2">
      <c r="R40334" s="234"/>
    </row>
    <row r="40335" spans="18:18" x14ac:dyDescent="0.2">
      <c r="R40335" s="94"/>
    </row>
    <row r="40350" spans="18:18" x14ac:dyDescent="0.2">
      <c r="R40350" s="235"/>
    </row>
    <row r="40351" spans="18:18" x14ac:dyDescent="0.2">
      <c r="R40351" s="234"/>
    </row>
    <row r="40352" spans="18:18" x14ac:dyDescent="0.2">
      <c r="R40352" s="236"/>
    </row>
    <row r="40353" spans="18:18" x14ac:dyDescent="0.2">
      <c r="R40353" s="236"/>
    </row>
    <row r="40354" spans="18:18" x14ac:dyDescent="0.2">
      <c r="R40354" s="234"/>
    </row>
    <row r="40355" spans="18:18" x14ac:dyDescent="0.2">
      <c r="R40355" s="236"/>
    </row>
    <row r="40356" spans="18:18" x14ac:dyDescent="0.2">
      <c r="R40356" s="236"/>
    </row>
    <row r="40357" spans="18:18" x14ac:dyDescent="0.2">
      <c r="R40357" s="237"/>
    </row>
    <row r="40358" spans="18:18" x14ac:dyDescent="0.2">
      <c r="R40358" s="237"/>
    </row>
    <row r="40363" spans="18:18" x14ac:dyDescent="0.2">
      <c r="R40363" s="97"/>
    </row>
    <row r="40364" spans="18:18" x14ac:dyDescent="0.2">
      <c r="R40364" s="234"/>
    </row>
    <row r="40365" spans="18:18" x14ac:dyDescent="0.2">
      <c r="R40365" s="262"/>
    </row>
    <row r="40366" spans="18:18" x14ac:dyDescent="0.2">
      <c r="R40366" s="234"/>
    </row>
    <row r="40367" spans="18:18" x14ac:dyDescent="0.2">
      <c r="R40367" s="234"/>
    </row>
    <row r="40368" spans="18:18" x14ac:dyDescent="0.2">
      <c r="R40368" s="94"/>
    </row>
    <row r="40383" spans="18:18" x14ac:dyDescent="0.2">
      <c r="R40383" s="235"/>
    </row>
    <row r="40384" spans="18:18" x14ac:dyDescent="0.2">
      <c r="R40384" s="234"/>
    </row>
    <row r="40385" spans="18:18" x14ac:dyDescent="0.2">
      <c r="R40385" s="236"/>
    </row>
    <row r="40386" spans="18:18" x14ac:dyDescent="0.2">
      <c r="R40386" s="236"/>
    </row>
    <row r="40387" spans="18:18" x14ac:dyDescent="0.2">
      <c r="R40387" s="234"/>
    </row>
    <row r="40388" spans="18:18" x14ac:dyDescent="0.2">
      <c r="R40388" s="236"/>
    </row>
    <row r="40389" spans="18:18" x14ac:dyDescent="0.2">
      <c r="R40389" s="236"/>
    </row>
    <row r="40390" spans="18:18" x14ac:dyDescent="0.2">
      <c r="R40390" s="237"/>
    </row>
    <row r="40391" spans="18:18" x14ac:dyDescent="0.2">
      <c r="R40391" s="237"/>
    </row>
    <row r="40396" spans="18:18" x14ac:dyDescent="0.2">
      <c r="R40396" s="97"/>
    </row>
    <row r="40397" spans="18:18" x14ac:dyDescent="0.2">
      <c r="R40397" s="234"/>
    </row>
    <row r="40398" spans="18:18" x14ac:dyDescent="0.2">
      <c r="R40398" s="262"/>
    </row>
    <row r="40399" spans="18:18" x14ac:dyDescent="0.2">
      <c r="R40399" s="234"/>
    </row>
    <row r="40400" spans="18:18" x14ac:dyDescent="0.2">
      <c r="R40400" s="234"/>
    </row>
    <row r="40401" spans="18:18" x14ac:dyDescent="0.2">
      <c r="R40401" s="94"/>
    </row>
    <row r="40416" spans="18:18" x14ac:dyDescent="0.2">
      <c r="R40416" s="235"/>
    </row>
    <row r="40417" spans="18:18" x14ac:dyDescent="0.2">
      <c r="R40417" s="234"/>
    </row>
    <row r="40418" spans="18:18" x14ac:dyDescent="0.2">
      <c r="R40418" s="236"/>
    </row>
    <row r="40419" spans="18:18" x14ac:dyDescent="0.2">
      <c r="R40419" s="236"/>
    </row>
    <row r="40420" spans="18:18" x14ac:dyDescent="0.2">
      <c r="R40420" s="234"/>
    </row>
    <row r="40421" spans="18:18" x14ac:dyDescent="0.2">
      <c r="R40421" s="236"/>
    </row>
    <row r="40422" spans="18:18" x14ac:dyDescent="0.2">
      <c r="R40422" s="236"/>
    </row>
    <row r="40423" spans="18:18" x14ac:dyDescent="0.2">
      <c r="R40423" s="237"/>
    </row>
    <row r="40424" spans="18:18" x14ac:dyDescent="0.2">
      <c r="R40424" s="237"/>
    </row>
    <row r="40429" spans="18:18" x14ac:dyDescent="0.2">
      <c r="R40429" s="97"/>
    </row>
    <row r="40430" spans="18:18" x14ac:dyDescent="0.2">
      <c r="R40430" s="234"/>
    </row>
    <row r="40431" spans="18:18" x14ac:dyDescent="0.2">
      <c r="R40431" s="262"/>
    </row>
    <row r="40432" spans="18:18" x14ac:dyDescent="0.2">
      <c r="R40432" s="234"/>
    </row>
    <row r="40433" spans="18:18" x14ac:dyDescent="0.2">
      <c r="R40433" s="234"/>
    </row>
    <row r="40434" spans="18:18" x14ac:dyDescent="0.2">
      <c r="R40434" s="94"/>
    </row>
    <row r="40449" spans="18:18" x14ac:dyDescent="0.2">
      <c r="R40449" s="235"/>
    </row>
    <row r="40450" spans="18:18" x14ac:dyDescent="0.2">
      <c r="R40450" s="234"/>
    </row>
    <row r="40451" spans="18:18" x14ac:dyDescent="0.2">
      <c r="R40451" s="236"/>
    </row>
    <row r="40452" spans="18:18" x14ac:dyDescent="0.2">
      <c r="R40452" s="236"/>
    </row>
    <row r="40453" spans="18:18" x14ac:dyDescent="0.2">
      <c r="R40453" s="234"/>
    </row>
    <row r="40454" spans="18:18" x14ac:dyDescent="0.2">
      <c r="R40454" s="236"/>
    </row>
    <row r="40455" spans="18:18" x14ac:dyDescent="0.2">
      <c r="R40455" s="236"/>
    </row>
    <row r="40456" spans="18:18" x14ac:dyDescent="0.2">
      <c r="R40456" s="237"/>
    </row>
    <row r="40457" spans="18:18" x14ac:dyDescent="0.2">
      <c r="R40457" s="237"/>
    </row>
    <row r="40462" spans="18:18" x14ac:dyDescent="0.2">
      <c r="R40462" s="97"/>
    </row>
    <row r="40463" spans="18:18" x14ac:dyDescent="0.2">
      <c r="R40463" s="234"/>
    </row>
    <row r="40464" spans="18:18" x14ac:dyDescent="0.2">
      <c r="R40464" s="262"/>
    </row>
    <row r="40465" spans="18:18" x14ac:dyDescent="0.2">
      <c r="R40465" s="234"/>
    </row>
    <row r="40466" spans="18:18" x14ac:dyDescent="0.2">
      <c r="R40466" s="234"/>
    </row>
    <row r="40467" spans="18:18" x14ac:dyDescent="0.2">
      <c r="R40467" s="94"/>
    </row>
    <row r="40482" spans="18:18" x14ac:dyDescent="0.2">
      <c r="R40482" s="235"/>
    </row>
    <row r="40483" spans="18:18" x14ac:dyDescent="0.2">
      <c r="R40483" s="234"/>
    </row>
    <row r="40484" spans="18:18" x14ac:dyDescent="0.2">
      <c r="R40484" s="236"/>
    </row>
    <row r="40485" spans="18:18" x14ac:dyDescent="0.2">
      <c r="R40485" s="236"/>
    </row>
    <row r="40486" spans="18:18" x14ac:dyDescent="0.2">
      <c r="R40486" s="234"/>
    </row>
    <row r="40487" spans="18:18" x14ac:dyDescent="0.2">
      <c r="R40487" s="236"/>
    </row>
    <row r="40488" spans="18:18" x14ac:dyDescent="0.2">
      <c r="R40488" s="236"/>
    </row>
    <row r="40489" spans="18:18" x14ac:dyDescent="0.2">
      <c r="R40489" s="237"/>
    </row>
    <row r="40490" spans="18:18" x14ac:dyDescent="0.2">
      <c r="R40490" s="237"/>
    </row>
    <row r="40495" spans="18:18" x14ac:dyDescent="0.2">
      <c r="R40495" s="97"/>
    </row>
    <row r="40496" spans="18:18" x14ac:dyDescent="0.2">
      <c r="R40496" s="234"/>
    </row>
    <row r="40497" spans="18:18" x14ac:dyDescent="0.2">
      <c r="R40497" s="262"/>
    </row>
    <row r="40498" spans="18:18" x14ac:dyDescent="0.2">
      <c r="R40498" s="234"/>
    </row>
    <row r="40499" spans="18:18" x14ac:dyDescent="0.2">
      <c r="R40499" s="234"/>
    </row>
    <row r="40500" spans="18:18" x14ac:dyDescent="0.2">
      <c r="R40500" s="94"/>
    </row>
    <row r="40515" spans="18:18" x14ac:dyDescent="0.2">
      <c r="R40515" s="235"/>
    </row>
    <row r="40516" spans="18:18" x14ac:dyDescent="0.2">
      <c r="R40516" s="234"/>
    </row>
    <row r="40517" spans="18:18" x14ac:dyDescent="0.2">
      <c r="R40517" s="236"/>
    </row>
    <row r="40518" spans="18:18" x14ac:dyDescent="0.2">
      <c r="R40518" s="236"/>
    </row>
    <row r="40519" spans="18:18" x14ac:dyDescent="0.2">
      <c r="R40519" s="234"/>
    </row>
    <row r="40520" spans="18:18" x14ac:dyDescent="0.2">
      <c r="R40520" s="236"/>
    </row>
    <row r="40521" spans="18:18" x14ac:dyDescent="0.2">
      <c r="R40521" s="236"/>
    </row>
    <row r="40522" spans="18:18" x14ac:dyDescent="0.2">
      <c r="R40522" s="237"/>
    </row>
    <row r="40523" spans="18:18" x14ac:dyDescent="0.2">
      <c r="R40523" s="237"/>
    </row>
    <row r="40528" spans="18:18" x14ac:dyDescent="0.2">
      <c r="R40528" s="97"/>
    </row>
    <row r="40529" spans="18:18" x14ac:dyDescent="0.2">
      <c r="R40529" s="234"/>
    </row>
    <row r="40530" spans="18:18" x14ac:dyDescent="0.2">
      <c r="R40530" s="262"/>
    </row>
    <row r="40531" spans="18:18" x14ac:dyDescent="0.2">
      <c r="R40531" s="234"/>
    </row>
    <row r="40532" spans="18:18" x14ac:dyDescent="0.2">
      <c r="R40532" s="234"/>
    </row>
    <row r="40533" spans="18:18" x14ac:dyDescent="0.2">
      <c r="R40533" s="94"/>
    </row>
    <row r="40548" spans="18:18" x14ac:dyDescent="0.2">
      <c r="R40548" s="235"/>
    </row>
    <row r="40549" spans="18:18" x14ac:dyDescent="0.2">
      <c r="R40549" s="234"/>
    </row>
    <row r="40550" spans="18:18" x14ac:dyDescent="0.2">
      <c r="R40550" s="236"/>
    </row>
    <row r="40551" spans="18:18" x14ac:dyDescent="0.2">
      <c r="R40551" s="236"/>
    </row>
    <row r="40552" spans="18:18" x14ac:dyDescent="0.2">
      <c r="R40552" s="234"/>
    </row>
    <row r="40553" spans="18:18" x14ac:dyDescent="0.2">
      <c r="R40553" s="236"/>
    </row>
    <row r="40554" spans="18:18" x14ac:dyDescent="0.2">
      <c r="R40554" s="236"/>
    </row>
    <row r="40555" spans="18:18" x14ac:dyDescent="0.2">
      <c r="R40555" s="237"/>
    </row>
    <row r="40556" spans="18:18" x14ac:dyDescent="0.2">
      <c r="R40556" s="237"/>
    </row>
    <row r="40561" spans="18:18" x14ac:dyDescent="0.2">
      <c r="R40561" s="97"/>
    </row>
    <row r="40562" spans="18:18" x14ac:dyDescent="0.2">
      <c r="R40562" s="234"/>
    </row>
    <row r="40563" spans="18:18" x14ac:dyDescent="0.2">
      <c r="R40563" s="262"/>
    </row>
    <row r="40564" spans="18:18" x14ac:dyDescent="0.2">
      <c r="R40564" s="234"/>
    </row>
    <row r="40565" spans="18:18" x14ac:dyDescent="0.2">
      <c r="R40565" s="234"/>
    </row>
    <row r="40566" spans="18:18" x14ac:dyDescent="0.2">
      <c r="R40566" s="94"/>
    </row>
    <row r="40581" spans="18:18" x14ac:dyDescent="0.2">
      <c r="R40581" s="235"/>
    </row>
    <row r="40582" spans="18:18" x14ac:dyDescent="0.2">
      <c r="R40582" s="234"/>
    </row>
    <row r="40583" spans="18:18" x14ac:dyDescent="0.2">
      <c r="R40583" s="236"/>
    </row>
    <row r="40584" spans="18:18" x14ac:dyDescent="0.2">
      <c r="R40584" s="236"/>
    </row>
    <row r="40585" spans="18:18" x14ac:dyDescent="0.2">
      <c r="R40585" s="234"/>
    </row>
    <row r="40586" spans="18:18" x14ac:dyDescent="0.2">
      <c r="R40586" s="236"/>
    </row>
    <row r="40587" spans="18:18" x14ac:dyDescent="0.2">
      <c r="R40587" s="236"/>
    </row>
    <row r="40588" spans="18:18" x14ac:dyDescent="0.2">
      <c r="R40588" s="237"/>
    </row>
    <row r="40589" spans="18:18" x14ac:dyDescent="0.2">
      <c r="R40589" s="237"/>
    </row>
    <row r="40594" spans="18:18" x14ac:dyDescent="0.2">
      <c r="R40594" s="97"/>
    </row>
    <row r="40595" spans="18:18" x14ac:dyDescent="0.2">
      <c r="R40595" s="234"/>
    </row>
    <row r="40596" spans="18:18" x14ac:dyDescent="0.2">
      <c r="R40596" s="262"/>
    </row>
    <row r="40597" spans="18:18" x14ac:dyDescent="0.2">
      <c r="R40597" s="234"/>
    </row>
    <row r="40598" spans="18:18" x14ac:dyDescent="0.2">
      <c r="R40598" s="234"/>
    </row>
    <row r="40599" spans="18:18" x14ac:dyDescent="0.2">
      <c r="R40599" s="94"/>
    </row>
    <row r="40614" spans="18:18" x14ac:dyDescent="0.2">
      <c r="R40614" s="235"/>
    </row>
    <row r="40615" spans="18:18" x14ac:dyDescent="0.2">
      <c r="R40615" s="234"/>
    </row>
    <row r="40616" spans="18:18" x14ac:dyDescent="0.2">
      <c r="R40616" s="236"/>
    </row>
    <row r="40617" spans="18:18" x14ac:dyDescent="0.2">
      <c r="R40617" s="236"/>
    </row>
    <row r="40618" spans="18:18" x14ac:dyDescent="0.2">
      <c r="R40618" s="234"/>
    </row>
    <row r="40619" spans="18:18" x14ac:dyDescent="0.2">
      <c r="R40619" s="236"/>
    </row>
    <row r="40620" spans="18:18" x14ac:dyDescent="0.2">
      <c r="R40620" s="236"/>
    </row>
    <row r="40621" spans="18:18" x14ac:dyDescent="0.2">
      <c r="R40621" s="237"/>
    </row>
    <row r="40622" spans="18:18" x14ac:dyDescent="0.2">
      <c r="R40622" s="237"/>
    </row>
    <row r="40627" spans="18:18" x14ac:dyDescent="0.2">
      <c r="R40627" s="97"/>
    </row>
    <row r="40628" spans="18:18" x14ac:dyDescent="0.2">
      <c r="R40628" s="234"/>
    </row>
    <row r="40629" spans="18:18" x14ac:dyDescent="0.2">
      <c r="R40629" s="262"/>
    </row>
    <row r="40630" spans="18:18" x14ac:dyDescent="0.2">
      <c r="R40630" s="234"/>
    </row>
    <row r="40631" spans="18:18" x14ac:dyDescent="0.2">
      <c r="R40631" s="234"/>
    </row>
    <row r="40632" spans="18:18" x14ac:dyDescent="0.2">
      <c r="R40632" s="94"/>
    </row>
    <row r="40647" spans="18:18" x14ac:dyDescent="0.2">
      <c r="R40647" s="235"/>
    </row>
    <row r="40648" spans="18:18" x14ac:dyDescent="0.2">
      <c r="R40648" s="234"/>
    </row>
    <row r="40649" spans="18:18" x14ac:dyDescent="0.2">
      <c r="R40649" s="236"/>
    </row>
    <row r="40650" spans="18:18" x14ac:dyDescent="0.2">
      <c r="R40650" s="236"/>
    </row>
    <row r="40651" spans="18:18" x14ac:dyDescent="0.2">
      <c r="R40651" s="234"/>
    </row>
    <row r="40652" spans="18:18" x14ac:dyDescent="0.2">
      <c r="R40652" s="236"/>
    </row>
    <row r="40653" spans="18:18" x14ac:dyDescent="0.2">
      <c r="R40653" s="236"/>
    </row>
    <row r="40654" spans="18:18" x14ac:dyDescent="0.2">
      <c r="R40654" s="237"/>
    </row>
    <row r="40655" spans="18:18" x14ac:dyDescent="0.2">
      <c r="R40655" s="237"/>
    </row>
    <row r="40660" spans="18:18" x14ac:dyDescent="0.2">
      <c r="R40660" s="97"/>
    </row>
    <row r="40661" spans="18:18" x14ac:dyDescent="0.2">
      <c r="R40661" s="234"/>
    </row>
    <row r="40662" spans="18:18" x14ac:dyDescent="0.2">
      <c r="R40662" s="262"/>
    </row>
    <row r="40663" spans="18:18" x14ac:dyDescent="0.2">
      <c r="R40663" s="234"/>
    </row>
    <row r="40664" spans="18:18" x14ac:dyDescent="0.2">
      <c r="R40664" s="234"/>
    </row>
    <row r="40665" spans="18:18" x14ac:dyDescent="0.2">
      <c r="R40665" s="94"/>
    </row>
    <row r="40680" spans="18:18" x14ac:dyDescent="0.2">
      <c r="R40680" s="235"/>
    </row>
    <row r="40681" spans="18:18" x14ac:dyDescent="0.2">
      <c r="R40681" s="234"/>
    </row>
    <row r="40682" spans="18:18" x14ac:dyDescent="0.2">
      <c r="R40682" s="236"/>
    </row>
    <row r="40683" spans="18:18" x14ac:dyDescent="0.2">
      <c r="R40683" s="236"/>
    </row>
    <row r="40684" spans="18:18" x14ac:dyDescent="0.2">
      <c r="R40684" s="234"/>
    </row>
    <row r="40685" spans="18:18" x14ac:dyDescent="0.2">
      <c r="R40685" s="236"/>
    </row>
    <row r="40686" spans="18:18" x14ac:dyDescent="0.2">
      <c r="R40686" s="236"/>
    </row>
    <row r="40687" spans="18:18" x14ac:dyDescent="0.2">
      <c r="R40687" s="237"/>
    </row>
    <row r="40688" spans="18:18" x14ac:dyDescent="0.2">
      <c r="R40688" s="237"/>
    </row>
    <row r="40693" spans="18:18" x14ac:dyDescent="0.2">
      <c r="R40693" s="97"/>
    </row>
    <row r="40694" spans="18:18" x14ac:dyDescent="0.2">
      <c r="R40694" s="234"/>
    </row>
    <row r="40695" spans="18:18" x14ac:dyDescent="0.2">
      <c r="R40695" s="262"/>
    </row>
    <row r="40696" spans="18:18" x14ac:dyDescent="0.2">
      <c r="R40696" s="234"/>
    </row>
    <row r="40697" spans="18:18" x14ac:dyDescent="0.2">
      <c r="R40697" s="234"/>
    </row>
    <row r="40698" spans="18:18" x14ac:dyDescent="0.2">
      <c r="R40698" s="94"/>
    </row>
    <row r="40713" spans="18:18" x14ac:dyDescent="0.2">
      <c r="R40713" s="235"/>
    </row>
    <row r="40714" spans="18:18" x14ac:dyDescent="0.2">
      <c r="R40714" s="234"/>
    </row>
    <row r="40715" spans="18:18" x14ac:dyDescent="0.2">
      <c r="R40715" s="236"/>
    </row>
    <row r="40716" spans="18:18" x14ac:dyDescent="0.2">
      <c r="R40716" s="236"/>
    </row>
    <row r="40717" spans="18:18" x14ac:dyDescent="0.2">
      <c r="R40717" s="234"/>
    </row>
    <row r="40718" spans="18:18" x14ac:dyDescent="0.2">
      <c r="R40718" s="236"/>
    </row>
    <row r="40719" spans="18:18" x14ac:dyDescent="0.2">
      <c r="R40719" s="236"/>
    </row>
    <row r="40720" spans="18:18" x14ac:dyDescent="0.2">
      <c r="R40720" s="237"/>
    </row>
    <row r="40721" spans="18:18" x14ac:dyDescent="0.2">
      <c r="R40721" s="237"/>
    </row>
    <row r="40726" spans="18:18" x14ac:dyDescent="0.2">
      <c r="R40726" s="97"/>
    </row>
    <row r="40727" spans="18:18" x14ac:dyDescent="0.2">
      <c r="R40727" s="234"/>
    </row>
    <row r="40728" spans="18:18" x14ac:dyDescent="0.2">
      <c r="R40728" s="262"/>
    </row>
    <row r="40729" spans="18:18" x14ac:dyDescent="0.2">
      <c r="R40729" s="234"/>
    </row>
    <row r="40730" spans="18:18" x14ac:dyDescent="0.2">
      <c r="R40730" s="234"/>
    </row>
    <row r="40731" spans="18:18" x14ac:dyDescent="0.2">
      <c r="R40731" s="94"/>
    </row>
    <row r="40746" spans="18:18" x14ac:dyDescent="0.2">
      <c r="R40746" s="235"/>
    </row>
    <row r="40747" spans="18:18" x14ac:dyDescent="0.2">
      <c r="R40747" s="234"/>
    </row>
    <row r="40748" spans="18:18" x14ac:dyDescent="0.2">
      <c r="R40748" s="236"/>
    </row>
    <row r="40749" spans="18:18" x14ac:dyDescent="0.2">
      <c r="R40749" s="236"/>
    </row>
    <row r="40750" spans="18:18" x14ac:dyDescent="0.2">
      <c r="R40750" s="234"/>
    </row>
    <row r="40751" spans="18:18" x14ac:dyDescent="0.2">
      <c r="R40751" s="236"/>
    </row>
    <row r="40752" spans="18:18" x14ac:dyDescent="0.2">
      <c r="R40752" s="236"/>
    </row>
    <row r="40753" spans="18:18" x14ac:dyDescent="0.2">
      <c r="R40753" s="237"/>
    </row>
    <row r="40754" spans="18:18" x14ac:dyDescent="0.2">
      <c r="R40754" s="237"/>
    </row>
    <row r="40759" spans="18:18" x14ac:dyDescent="0.2">
      <c r="R40759" s="97"/>
    </row>
    <row r="40760" spans="18:18" x14ac:dyDescent="0.2">
      <c r="R40760" s="234"/>
    </row>
    <row r="40761" spans="18:18" x14ac:dyDescent="0.2">
      <c r="R40761" s="262"/>
    </row>
    <row r="40762" spans="18:18" x14ac:dyDescent="0.2">
      <c r="R40762" s="234"/>
    </row>
    <row r="40763" spans="18:18" x14ac:dyDescent="0.2">
      <c r="R40763" s="234"/>
    </row>
    <row r="40764" spans="18:18" x14ac:dyDescent="0.2">
      <c r="R40764" s="94"/>
    </row>
    <row r="40779" spans="18:18" x14ac:dyDescent="0.2">
      <c r="R40779" s="235"/>
    </row>
    <row r="40780" spans="18:18" x14ac:dyDescent="0.2">
      <c r="R40780" s="234"/>
    </row>
    <row r="40781" spans="18:18" x14ac:dyDescent="0.2">
      <c r="R40781" s="236"/>
    </row>
    <row r="40782" spans="18:18" x14ac:dyDescent="0.2">
      <c r="R40782" s="236"/>
    </row>
    <row r="40783" spans="18:18" x14ac:dyDescent="0.2">
      <c r="R40783" s="234"/>
    </row>
    <row r="40784" spans="18:18" x14ac:dyDescent="0.2">
      <c r="R40784" s="236"/>
    </row>
    <row r="40785" spans="18:18" x14ac:dyDescent="0.2">
      <c r="R40785" s="236"/>
    </row>
    <row r="40786" spans="18:18" x14ac:dyDescent="0.2">
      <c r="R40786" s="237"/>
    </row>
    <row r="40787" spans="18:18" x14ac:dyDescent="0.2">
      <c r="R40787" s="237"/>
    </row>
    <row r="40792" spans="18:18" x14ac:dyDescent="0.2">
      <c r="R40792" s="97"/>
    </row>
    <row r="40793" spans="18:18" x14ac:dyDescent="0.2">
      <c r="R40793" s="234"/>
    </row>
    <row r="40794" spans="18:18" x14ac:dyDescent="0.2">
      <c r="R40794" s="262"/>
    </row>
    <row r="40795" spans="18:18" x14ac:dyDescent="0.2">
      <c r="R40795" s="234"/>
    </row>
    <row r="40796" spans="18:18" x14ac:dyDescent="0.2">
      <c r="R40796" s="234"/>
    </row>
    <row r="40797" spans="18:18" x14ac:dyDescent="0.2">
      <c r="R40797" s="94"/>
    </row>
    <row r="40812" spans="18:18" x14ac:dyDescent="0.2">
      <c r="R40812" s="235"/>
    </row>
    <row r="40813" spans="18:18" x14ac:dyDescent="0.2">
      <c r="R40813" s="234"/>
    </row>
    <row r="40814" spans="18:18" x14ac:dyDescent="0.2">
      <c r="R40814" s="236"/>
    </row>
    <row r="40815" spans="18:18" x14ac:dyDescent="0.2">
      <c r="R40815" s="236"/>
    </row>
    <row r="40816" spans="18:18" x14ac:dyDescent="0.2">
      <c r="R40816" s="234"/>
    </row>
    <row r="40817" spans="18:18" x14ac:dyDescent="0.2">
      <c r="R40817" s="236"/>
    </row>
    <row r="40818" spans="18:18" x14ac:dyDescent="0.2">
      <c r="R40818" s="236"/>
    </row>
    <row r="40819" spans="18:18" x14ac:dyDescent="0.2">
      <c r="R40819" s="237"/>
    </row>
    <row r="40820" spans="18:18" x14ac:dyDescent="0.2">
      <c r="R40820" s="237"/>
    </row>
    <row r="40825" spans="18:18" x14ac:dyDescent="0.2">
      <c r="R40825" s="97"/>
    </row>
    <row r="40826" spans="18:18" x14ac:dyDescent="0.2">
      <c r="R40826" s="234"/>
    </row>
    <row r="40827" spans="18:18" x14ac:dyDescent="0.2">
      <c r="R40827" s="262"/>
    </row>
    <row r="40828" spans="18:18" x14ac:dyDescent="0.2">
      <c r="R40828" s="234"/>
    </row>
    <row r="40829" spans="18:18" x14ac:dyDescent="0.2">
      <c r="R40829" s="234"/>
    </row>
    <row r="40830" spans="18:18" x14ac:dyDescent="0.2">
      <c r="R40830" s="94"/>
    </row>
    <row r="40845" spans="18:18" x14ac:dyDescent="0.2">
      <c r="R40845" s="235"/>
    </row>
    <row r="40846" spans="18:18" x14ac:dyDescent="0.2">
      <c r="R40846" s="234"/>
    </row>
    <row r="40847" spans="18:18" x14ac:dyDescent="0.2">
      <c r="R40847" s="236"/>
    </row>
    <row r="40848" spans="18:18" x14ac:dyDescent="0.2">
      <c r="R40848" s="236"/>
    </row>
    <row r="40849" spans="18:18" x14ac:dyDescent="0.2">
      <c r="R40849" s="234"/>
    </row>
    <row r="40850" spans="18:18" x14ac:dyDescent="0.2">
      <c r="R40850" s="236"/>
    </row>
    <row r="40851" spans="18:18" x14ac:dyDescent="0.2">
      <c r="R40851" s="236"/>
    </row>
    <row r="40852" spans="18:18" x14ac:dyDescent="0.2">
      <c r="R40852" s="237"/>
    </row>
    <row r="40853" spans="18:18" x14ac:dyDescent="0.2">
      <c r="R40853" s="237"/>
    </row>
    <row r="40858" spans="18:18" x14ac:dyDescent="0.2">
      <c r="R40858" s="97"/>
    </row>
    <row r="40859" spans="18:18" x14ac:dyDescent="0.2">
      <c r="R40859" s="234"/>
    </row>
    <row r="40860" spans="18:18" x14ac:dyDescent="0.2">
      <c r="R40860" s="262"/>
    </row>
    <row r="40861" spans="18:18" x14ac:dyDescent="0.2">
      <c r="R40861" s="234"/>
    </row>
    <row r="40862" spans="18:18" x14ac:dyDescent="0.2">
      <c r="R40862" s="234"/>
    </row>
    <row r="40863" spans="18:18" x14ac:dyDescent="0.2">
      <c r="R40863" s="94"/>
    </row>
    <row r="40878" spans="18:18" x14ac:dyDescent="0.2">
      <c r="R40878" s="235"/>
    </row>
    <row r="40879" spans="18:18" x14ac:dyDescent="0.2">
      <c r="R40879" s="234"/>
    </row>
    <row r="40880" spans="18:18" x14ac:dyDescent="0.2">
      <c r="R40880" s="236"/>
    </row>
    <row r="40881" spans="18:18" x14ac:dyDescent="0.2">
      <c r="R40881" s="236"/>
    </row>
    <row r="40882" spans="18:18" x14ac:dyDescent="0.2">
      <c r="R40882" s="234"/>
    </row>
    <row r="40883" spans="18:18" x14ac:dyDescent="0.2">
      <c r="R40883" s="236"/>
    </row>
    <row r="40884" spans="18:18" x14ac:dyDescent="0.2">
      <c r="R40884" s="236"/>
    </row>
    <row r="40885" spans="18:18" x14ac:dyDescent="0.2">
      <c r="R40885" s="237"/>
    </row>
    <row r="40886" spans="18:18" x14ac:dyDescent="0.2">
      <c r="R40886" s="237"/>
    </row>
    <row r="40891" spans="18:18" x14ac:dyDescent="0.2">
      <c r="R40891" s="97"/>
    </row>
    <row r="40892" spans="18:18" x14ac:dyDescent="0.2">
      <c r="R40892" s="234"/>
    </row>
    <row r="40893" spans="18:18" x14ac:dyDescent="0.2">
      <c r="R40893" s="262"/>
    </row>
    <row r="40894" spans="18:18" x14ac:dyDescent="0.2">
      <c r="R40894" s="234"/>
    </row>
    <row r="40895" spans="18:18" x14ac:dyDescent="0.2">
      <c r="R40895" s="234"/>
    </row>
    <row r="40896" spans="18:18" x14ac:dyDescent="0.2">
      <c r="R40896" s="94"/>
    </row>
    <row r="40911" spans="18:18" x14ac:dyDescent="0.2">
      <c r="R40911" s="235"/>
    </row>
    <row r="40912" spans="18:18" x14ac:dyDescent="0.2">
      <c r="R40912" s="234"/>
    </row>
    <row r="40913" spans="18:18" x14ac:dyDescent="0.2">
      <c r="R40913" s="236"/>
    </row>
    <row r="40914" spans="18:18" x14ac:dyDescent="0.2">
      <c r="R40914" s="236"/>
    </row>
    <row r="40915" spans="18:18" x14ac:dyDescent="0.2">
      <c r="R40915" s="234"/>
    </row>
    <row r="40916" spans="18:18" x14ac:dyDescent="0.2">
      <c r="R40916" s="236"/>
    </row>
    <row r="40917" spans="18:18" x14ac:dyDescent="0.2">
      <c r="R40917" s="236"/>
    </row>
    <row r="40918" spans="18:18" x14ac:dyDescent="0.2">
      <c r="R40918" s="237"/>
    </row>
    <row r="40919" spans="18:18" x14ac:dyDescent="0.2">
      <c r="R40919" s="237"/>
    </row>
    <row r="40924" spans="18:18" x14ac:dyDescent="0.2">
      <c r="R40924" s="97"/>
    </row>
    <row r="40925" spans="18:18" x14ac:dyDescent="0.2">
      <c r="R40925" s="234"/>
    </row>
    <row r="40926" spans="18:18" x14ac:dyDescent="0.2">
      <c r="R40926" s="262"/>
    </row>
    <row r="40927" spans="18:18" x14ac:dyDescent="0.2">
      <c r="R40927" s="234"/>
    </row>
    <row r="40928" spans="18:18" x14ac:dyDescent="0.2">
      <c r="R40928" s="234"/>
    </row>
    <row r="40929" spans="18:18" x14ac:dyDescent="0.2">
      <c r="R40929" s="94"/>
    </row>
    <row r="40944" spans="18:18" x14ac:dyDescent="0.2">
      <c r="R40944" s="235"/>
    </row>
    <row r="40945" spans="18:18" x14ac:dyDescent="0.2">
      <c r="R40945" s="234"/>
    </row>
    <row r="40946" spans="18:18" x14ac:dyDescent="0.2">
      <c r="R40946" s="236"/>
    </row>
    <row r="40947" spans="18:18" x14ac:dyDescent="0.2">
      <c r="R40947" s="236"/>
    </row>
    <row r="40948" spans="18:18" x14ac:dyDescent="0.2">
      <c r="R40948" s="234"/>
    </row>
    <row r="40949" spans="18:18" x14ac:dyDescent="0.2">
      <c r="R40949" s="236"/>
    </row>
    <row r="40950" spans="18:18" x14ac:dyDescent="0.2">
      <c r="R40950" s="236"/>
    </row>
    <row r="40951" spans="18:18" x14ac:dyDescent="0.2">
      <c r="R40951" s="237"/>
    </row>
    <row r="40952" spans="18:18" x14ac:dyDescent="0.2">
      <c r="R40952" s="237"/>
    </row>
    <row r="40957" spans="18:18" x14ac:dyDescent="0.2">
      <c r="R40957" s="97"/>
    </row>
    <row r="40958" spans="18:18" x14ac:dyDescent="0.2">
      <c r="R40958" s="234"/>
    </row>
    <row r="40959" spans="18:18" x14ac:dyDescent="0.2">
      <c r="R40959" s="262"/>
    </row>
    <row r="40960" spans="18:18" x14ac:dyDescent="0.2">
      <c r="R40960" s="234"/>
    </row>
    <row r="40961" spans="18:18" x14ac:dyDescent="0.2">
      <c r="R40961" s="234"/>
    </row>
    <row r="40962" spans="18:18" x14ac:dyDescent="0.2">
      <c r="R40962" s="94"/>
    </row>
    <row r="40977" spans="18:18" x14ac:dyDescent="0.2">
      <c r="R40977" s="235"/>
    </row>
    <row r="40978" spans="18:18" x14ac:dyDescent="0.2">
      <c r="R40978" s="234"/>
    </row>
    <row r="40979" spans="18:18" x14ac:dyDescent="0.2">
      <c r="R40979" s="236"/>
    </row>
    <row r="40980" spans="18:18" x14ac:dyDescent="0.2">
      <c r="R40980" s="236"/>
    </row>
    <row r="40981" spans="18:18" x14ac:dyDescent="0.2">
      <c r="R40981" s="234"/>
    </row>
    <row r="40982" spans="18:18" x14ac:dyDescent="0.2">
      <c r="R40982" s="236"/>
    </row>
    <row r="40983" spans="18:18" x14ac:dyDescent="0.2">
      <c r="R40983" s="236"/>
    </row>
    <row r="40984" spans="18:18" x14ac:dyDescent="0.2">
      <c r="R40984" s="237"/>
    </row>
    <row r="40985" spans="18:18" x14ac:dyDescent="0.2">
      <c r="R40985" s="237"/>
    </row>
    <row r="40990" spans="18:18" x14ac:dyDescent="0.2">
      <c r="R40990" s="97"/>
    </row>
    <row r="40991" spans="18:18" x14ac:dyDescent="0.2">
      <c r="R40991" s="234"/>
    </row>
    <row r="40992" spans="18:18" x14ac:dyDescent="0.2">
      <c r="R40992" s="262"/>
    </row>
    <row r="40993" spans="18:18" x14ac:dyDescent="0.2">
      <c r="R40993" s="234"/>
    </row>
    <row r="40994" spans="18:18" x14ac:dyDescent="0.2">
      <c r="R40994" s="234"/>
    </row>
    <row r="40995" spans="18:18" x14ac:dyDescent="0.2">
      <c r="R40995" s="94"/>
    </row>
    <row r="41010" spans="18:18" x14ac:dyDescent="0.2">
      <c r="R41010" s="235"/>
    </row>
    <row r="41011" spans="18:18" x14ac:dyDescent="0.2">
      <c r="R41011" s="234"/>
    </row>
    <row r="41012" spans="18:18" x14ac:dyDescent="0.2">
      <c r="R41012" s="236"/>
    </row>
    <row r="41013" spans="18:18" x14ac:dyDescent="0.2">
      <c r="R41013" s="236"/>
    </row>
    <row r="41014" spans="18:18" x14ac:dyDescent="0.2">
      <c r="R41014" s="234"/>
    </row>
    <row r="41015" spans="18:18" x14ac:dyDescent="0.2">
      <c r="R41015" s="236"/>
    </row>
    <row r="41016" spans="18:18" x14ac:dyDescent="0.2">
      <c r="R41016" s="236"/>
    </row>
    <row r="41017" spans="18:18" x14ac:dyDescent="0.2">
      <c r="R41017" s="237"/>
    </row>
    <row r="41018" spans="18:18" x14ac:dyDescent="0.2">
      <c r="R41018" s="237"/>
    </row>
    <row r="41023" spans="18:18" x14ac:dyDescent="0.2">
      <c r="R41023" s="97"/>
    </row>
    <row r="41024" spans="18:18" x14ac:dyDescent="0.2">
      <c r="R41024" s="234"/>
    </row>
    <row r="41025" spans="18:18" x14ac:dyDescent="0.2">
      <c r="R41025" s="262"/>
    </row>
    <row r="41026" spans="18:18" x14ac:dyDescent="0.2">
      <c r="R41026" s="234"/>
    </row>
    <row r="41027" spans="18:18" x14ac:dyDescent="0.2">
      <c r="R41027" s="234"/>
    </row>
    <row r="41028" spans="18:18" x14ac:dyDescent="0.2">
      <c r="R41028" s="94"/>
    </row>
    <row r="41043" spans="18:18" x14ac:dyDescent="0.2">
      <c r="R41043" s="235"/>
    </row>
    <row r="41044" spans="18:18" x14ac:dyDescent="0.2">
      <c r="R41044" s="234"/>
    </row>
    <row r="41045" spans="18:18" x14ac:dyDescent="0.2">
      <c r="R41045" s="236"/>
    </row>
    <row r="41046" spans="18:18" x14ac:dyDescent="0.2">
      <c r="R41046" s="236"/>
    </row>
    <row r="41047" spans="18:18" x14ac:dyDescent="0.2">
      <c r="R41047" s="234"/>
    </row>
    <row r="41048" spans="18:18" x14ac:dyDescent="0.2">
      <c r="R41048" s="236"/>
    </row>
    <row r="41049" spans="18:18" x14ac:dyDescent="0.2">
      <c r="R41049" s="236"/>
    </row>
    <row r="41050" spans="18:18" x14ac:dyDescent="0.2">
      <c r="R41050" s="237"/>
    </row>
    <row r="41051" spans="18:18" x14ac:dyDescent="0.2">
      <c r="R41051" s="237"/>
    </row>
    <row r="41056" spans="18:18" x14ac:dyDescent="0.2">
      <c r="R41056" s="97"/>
    </row>
    <row r="41057" spans="18:18" x14ac:dyDescent="0.2">
      <c r="R41057" s="234"/>
    </row>
    <row r="41058" spans="18:18" x14ac:dyDescent="0.2">
      <c r="R41058" s="262"/>
    </row>
    <row r="41059" spans="18:18" x14ac:dyDescent="0.2">
      <c r="R41059" s="234"/>
    </row>
    <row r="41060" spans="18:18" x14ac:dyDescent="0.2">
      <c r="R41060" s="234"/>
    </row>
    <row r="41061" spans="18:18" x14ac:dyDescent="0.2">
      <c r="R41061" s="94"/>
    </row>
    <row r="41076" spans="18:18" x14ac:dyDescent="0.2">
      <c r="R41076" s="235"/>
    </row>
    <row r="41077" spans="18:18" x14ac:dyDescent="0.2">
      <c r="R41077" s="234"/>
    </row>
    <row r="41078" spans="18:18" x14ac:dyDescent="0.2">
      <c r="R41078" s="236"/>
    </row>
    <row r="41079" spans="18:18" x14ac:dyDescent="0.2">
      <c r="R41079" s="236"/>
    </row>
    <row r="41080" spans="18:18" x14ac:dyDescent="0.2">
      <c r="R41080" s="234"/>
    </row>
    <row r="41081" spans="18:18" x14ac:dyDescent="0.2">
      <c r="R41081" s="236"/>
    </row>
    <row r="41082" spans="18:18" x14ac:dyDescent="0.2">
      <c r="R41082" s="236"/>
    </row>
    <row r="41083" spans="18:18" x14ac:dyDescent="0.2">
      <c r="R41083" s="237"/>
    </row>
    <row r="41084" spans="18:18" x14ac:dyDescent="0.2">
      <c r="R41084" s="237"/>
    </row>
    <row r="41089" spans="18:18" x14ac:dyDescent="0.2">
      <c r="R41089" s="97"/>
    </row>
    <row r="41090" spans="18:18" x14ac:dyDescent="0.2">
      <c r="R41090" s="234"/>
    </row>
    <row r="41091" spans="18:18" x14ac:dyDescent="0.2">
      <c r="R41091" s="262"/>
    </row>
    <row r="41092" spans="18:18" x14ac:dyDescent="0.2">
      <c r="R41092" s="234"/>
    </row>
    <row r="41093" spans="18:18" x14ac:dyDescent="0.2">
      <c r="R41093" s="234"/>
    </row>
    <row r="41094" spans="18:18" x14ac:dyDescent="0.2">
      <c r="R41094" s="94"/>
    </row>
    <row r="41109" spans="18:18" x14ac:dyDescent="0.2">
      <c r="R41109" s="235"/>
    </row>
    <row r="41110" spans="18:18" x14ac:dyDescent="0.2">
      <c r="R41110" s="234"/>
    </row>
    <row r="41111" spans="18:18" x14ac:dyDescent="0.2">
      <c r="R41111" s="236"/>
    </row>
    <row r="41112" spans="18:18" x14ac:dyDescent="0.2">
      <c r="R41112" s="236"/>
    </row>
    <row r="41113" spans="18:18" x14ac:dyDescent="0.2">
      <c r="R41113" s="234"/>
    </row>
    <row r="41114" spans="18:18" x14ac:dyDescent="0.2">
      <c r="R41114" s="236"/>
    </row>
    <row r="41115" spans="18:18" x14ac:dyDescent="0.2">
      <c r="R41115" s="236"/>
    </row>
    <row r="41116" spans="18:18" x14ac:dyDescent="0.2">
      <c r="R41116" s="237"/>
    </row>
    <row r="41117" spans="18:18" x14ac:dyDescent="0.2">
      <c r="R41117" s="237"/>
    </row>
    <row r="41122" spans="18:18" x14ac:dyDescent="0.2">
      <c r="R41122" s="97"/>
    </row>
    <row r="41123" spans="18:18" x14ac:dyDescent="0.2">
      <c r="R41123" s="234"/>
    </row>
    <row r="41124" spans="18:18" x14ac:dyDescent="0.2">
      <c r="R41124" s="262"/>
    </row>
    <row r="41125" spans="18:18" x14ac:dyDescent="0.2">
      <c r="R41125" s="234"/>
    </row>
    <row r="41126" spans="18:18" x14ac:dyDescent="0.2">
      <c r="R41126" s="234"/>
    </row>
    <row r="41127" spans="18:18" x14ac:dyDescent="0.2">
      <c r="R41127" s="94"/>
    </row>
    <row r="41142" spans="18:18" x14ac:dyDescent="0.2">
      <c r="R41142" s="235"/>
    </row>
    <row r="41143" spans="18:18" x14ac:dyDescent="0.2">
      <c r="R41143" s="234"/>
    </row>
    <row r="41144" spans="18:18" x14ac:dyDescent="0.2">
      <c r="R41144" s="236"/>
    </row>
    <row r="41145" spans="18:18" x14ac:dyDescent="0.2">
      <c r="R41145" s="236"/>
    </row>
    <row r="41146" spans="18:18" x14ac:dyDescent="0.2">
      <c r="R41146" s="234"/>
    </row>
    <row r="41147" spans="18:18" x14ac:dyDescent="0.2">
      <c r="R41147" s="236"/>
    </row>
    <row r="41148" spans="18:18" x14ac:dyDescent="0.2">
      <c r="R41148" s="236"/>
    </row>
    <row r="41149" spans="18:18" x14ac:dyDescent="0.2">
      <c r="R41149" s="237"/>
    </row>
    <row r="41150" spans="18:18" x14ac:dyDescent="0.2">
      <c r="R41150" s="237"/>
    </row>
    <row r="41155" spans="18:18" x14ac:dyDescent="0.2">
      <c r="R41155" s="97"/>
    </row>
    <row r="41156" spans="18:18" x14ac:dyDescent="0.2">
      <c r="R41156" s="234"/>
    </row>
    <row r="41157" spans="18:18" x14ac:dyDescent="0.2">
      <c r="R41157" s="262"/>
    </row>
    <row r="41158" spans="18:18" x14ac:dyDescent="0.2">
      <c r="R41158" s="234"/>
    </row>
    <row r="41159" spans="18:18" x14ac:dyDescent="0.2">
      <c r="R41159" s="234"/>
    </row>
    <row r="41160" spans="18:18" x14ac:dyDescent="0.2">
      <c r="R41160" s="94"/>
    </row>
    <row r="41175" spans="18:18" x14ac:dyDescent="0.2">
      <c r="R41175" s="235"/>
    </row>
    <row r="41176" spans="18:18" x14ac:dyDescent="0.2">
      <c r="R41176" s="234"/>
    </row>
    <row r="41177" spans="18:18" x14ac:dyDescent="0.2">
      <c r="R41177" s="236"/>
    </row>
    <row r="41178" spans="18:18" x14ac:dyDescent="0.2">
      <c r="R41178" s="236"/>
    </row>
    <row r="41179" spans="18:18" x14ac:dyDescent="0.2">
      <c r="R41179" s="234"/>
    </row>
    <row r="41180" spans="18:18" x14ac:dyDescent="0.2">
      <c r="R41180" s="236"/>
    </row>
    <row r="41181" spans="18:18" x14ac:dyDescent="0.2">
      <c r="R41181" s="236"/>
    </row>
    <row r="41182" spans="18:18" x14ac:dyDescent="0.2">
      <c r="R41182" s="237"/>
    </row>
    <row r="41183" spans="18:18" x14ac:dyDescent="0.2">
      <c r="R41183" s="237"/>
    </row>
    <row r="41188" spans="18:18" x14ac:dyDescent="0.2">
      <c r="R41188" s="97"/>
    </row>
    <row r="41189" spans="18:18" x14ac:dyDescent="0.2">
      <c r="R41189" s="234"/>
    </row>
    <row r="41190" spans="18:18" x14ac:dyDescent="0.2">
      <c r="R41190" s="262"/>
    </row>
    <row r="41191" spans="18:18" x14ac:dyDescent="0.2">
      <c r="R41191" s="234"/>
    </row>
    <row r="41192" spans="18:18" x14ac:dyDescent="0.2">
      <c r="R41192" s="234"/>
    </row>
    <row r="41193" spans="18:18" x14ac:dyDescent="0.2">
      <c r="R41193" s="94"/>
    </row>
    <row r="41208" spans="18:18" x14ac:dyDescent="0.2">
      <c r="R41208" s="235"/>
    </row>
    <row r="41209" spans="18:18" x14ac:dyDescent="0.2">
      <c r="R41209" s="234"/>
    </row>
    <row r="41210" spans="18:18" x14ac:dyDescent="0.2">
      <c r="R41210" s="236"/>
    </row>
    <row r="41211" spans="18:18" x14ac:dyDescent="0.2">
      <c r="R41211" s="236"/>
    </row>
    <row r="41212" spans="18:18" x14ac:dyDescent="0.2">
      <c r="R41212" s="234"/>
    </row>
    <row r="41213" spans="18:18" x14ac:dyDescent="0.2">
      <c r="R41213" s="236"/>
    </row>
    <row r="41214" spans="18:18" x14ac:dyDescent="0.2">
      <c r="R41214" s="236"/>
    </row>
    <row r="41215" spans="18:18" x14ac:dyDescent="0.2">
      <c r="R41215" s="237"/>
    </row>
    <row r="41216" spans="18:18" x14ac:dyDescent="0.2">
      <c r="R41216" s="237"/>
    </row>
    <row r="41221" spans="18:18" x14ac:dyDescent="0.2">
      <c r="R41221" s="97"/>
    </row>
    <row r="41222" spans="18:18" x14ac:dyDescent="0.2">
      <c r="R41222" s="234"/>
    </row>
    <row r="41223" spans="18:18" x14ac:dyDescent="0.2">
      <c r="R41223" s="262"/>
    </row>
    <row r="41224" spans="18:18" x14ac:dyDescent="0.2">
      <c r="R41224" s="234"/>
    </row>
    <row r="41225" spans="18:18" x14ac:dyDescent="0.2">
      <c r="R41225" s="234"/>
    </row>
    <row r="41226" spans="18:18" x14ac:dyDescent="0.2">
      <c r="R41226" s="94"/>
    </row>
    <row r="41241" spans="18:18" x14ac:dyDescent="0.2">
      <c r="R41241" s="235"/>
    </row>
    <row r="41242" spans="18:18" x14ac:dyDescent="0.2">
      <c r="R41242" s="234"/>
    </row>
    <row r="41243" spans="18:18" x14ac:dyDescent="0.2">
      <c r="R41243" s="236"/>
    </row>
    <row r="41244" spans="18:18" x14ac:dyDescent="0.2">
      <c r="R41244" s="236"/>
    </row>
    <row r="41245" spans="18:18" x14ac:dyDescent="0.2">
      <c r="R41245" s="234"/>
    </row>
    <row r="41246" spans="18:18" x14ac:dyDescent="0.2">
      <c r="R41246" s="236"/>
    </row>
    <row r="41247" spans="18:18" x14ac:dyDescent="0.2">
      <c r="R41247" s="236"/>
    </row>
    <row r="41248" spans="18:18" x14ac:dyDescent="0.2">
      <c r="R41248" s="237"/>
    </row>
    <row r="41249" spans="18:18" x14ac:dyDescent="0.2">
      <c r="R41249" s="237"/>
    </row>
    <row r="41254" spans="18:18" x14ac:dyDescent="0.2">
      <c r="R41254" s="97"/>
    </row>
    <row r="41255" spans="18:18" x14ac:dyDescent="0.2">
      <c r="R41255" s="234"/>
    </row>
    <row r="41256" spans="18:18" x14ac:dyDescent="0.2">
      <c r="R41256" s="262"/>
    </row>
    <row r="41257" spans="18:18" x14ac:dyDescent="0.2">
      <c r="R41257" s="234"/>
    </row>
    <row r="41258" spans="18:18" x14ac:dyDescent="0.2">
      <c r="R41258" s="234"/>
    </row>
    <row r="41259" spans="18:18" x14ac:dyDescent="0.2">
      <c r="R41259" s="94"/>
    </row>
    <row r="41274" spans="18:18" x14ac:dyDescent="0.2">
      <c r="R41274" s="235"/>
    </row>
    <row r="41275" spans="18:18" x14ac:dyDescent="0.2">
      <c r="R41275" s="234"/>
    </row>
    <row r="41276" spans="18:18" x14ac:dyDescent="0.2">
      <c r="R41276" s="236"/>
    </row>
    <row r="41277" spans="18:18" x14ac:dyDescent="0.2">
      <c r="R41277" s="236"/>
    </row>
    <row r="41278" spans="18:18" x14ac:dyDescent="0.2">
      <c r="R41278" s="234"/>
    </row>
    <row r="41279" spans="18:18" x14ac:dyDescent="0.2">
      <c r="R41279" s="236"/>
    </row>
    <row r="41280" spans="18:18" x14ac:dyDescent="0.2">
      <c r="R41280" s="236"/>
    </row>
    <row r="41281" spans="18:18" x14ac:dyDescent="0.2">
      <c r="R41281" s="237"/>
    </row>
    <row r="41282" spans="18:18" x14ac:dyDescent="0.2">
      <c r="R41282" s="237"/>
    </row>
    <row r="41287" spans="18:18" x14ac:dyDescent="0.2">
      <c r="R41287" s="97"/>
    </row>
    <row r="41288" spans="18:18" x14ac:dyDescent="0.2">
      <c r="R41288" s="234"/>
    </row>
    <row r="41289" spans="18:18" x14ac:dyDescent="0.2">
      <c r="R41289" s="262"/>
    </row>
    <row r="41290" spans="18:18" x14ac:dyDescent="0.2">
      <c r="R41290" s="234"/>
    </row>
    <row r="41291" spans="18:18" x14ac:dyDescent="0.2">
      <c r="R41291" s="234"/>
    </row>
    <row r="41292" spans="18:18" x14ac:dyDescent="0.2">
      <c r="R41292" s="94"/>
    </row>
    <row r="41307" spans="18:18" x14ac:dyDescent="0.2">
      <c r="R41307" s="235"/>
    </row>
    <row r="41308" spans="18:18" x14ac:dyDescent="0.2">
      <c r="R41308" s="234"/>
    </row>
    <row r="41309" spans="18:18" x14ac:dyDescent="0.2">
      <c r="R41309" s="236"/>
    </row>
    <row r="41310" spans="18:18" x14ac:dyDescent="0.2">
      <c r="R41310" s="236"/>
    </row>
    <row r="41311" spans="18:18" x14ac:dyDescent="0.2">
      <c r="R41311" s="234"/>
    </row>
    <row r="41312" spans="18:18" x14ac:dyDescent="0.2">
      <c r="R41312" s="236"/>
    </row>
    <row r="41313" spans="18:18" x14ac:dyDescent="0.2">
      <c r="R41313" s="236"/>
    </row>
    <row r="41314" spans="18:18" x14ac:dyDescent="0.2">
      <c r="R41314" s="237"/>
    </row>
    <row r="41315" spans="18:18" x14ac:dyDescent="0.2">
      <c r="R41315" s="237"/>
    </row>
    <row r="41320" spans="18:18" x14ac:dyDescent="0.2">
      <c r="R41320" s="97"/>
    </row>
    <row r="41321" spans="18:18" x14ac:dyDescent="0.2">
      <c r="R41321" s="234"/>
    </row>
    <row r="41322" spans="18:18" x14ac:dyDescent="0.2">
      <c r="R41322" s="262"/>
    </row>
    <row r="41323" spans="18:18" x14ac:dyDescent="0.2">
      <c r="R41323" s="234"/>
    </row>
    <row r="41324" spans="18:18" x14ac:dyDescent="0.2">
      <c r="R41324" s="234"/>
    </row>
    <row r="41325" spans="18:18" x14ac:dyDescent="0.2">
      <c r="R41325" s="94"/>
    </row>
    <row r="41340" spans="18:18" x14ac:dyDescent="0.2">
      <c r="R41340" s="235"/>
    </row>
    <row r="41341" spans="18:18" x14ac:dyDescent="0.2">
      <c r="R41341" s="234"/>
    </row>
    <row r="41342" spans="18:18" x14ac:dyDescent="0.2">
      <c r="R41342" s="236"/>
    </row>
    <row r="41343" spans="18:18" x14ac:dyDescent="0.2">
      <c r="R41343" s="236"/>
    </row>
    <row r="41344" spans="18:18" x14ac:dyDescent="0.2">
      <c r="R41344" s="234"/>
    </row>
    <row r="41345" spans="18:18" x14ac:dyDescent="0.2">
      <c r="R41345" s="236"/>
    </row>
    <row r="41346" spans="18:18" x14ac:dyDescent="0.2">
      <c r="R41346" s="236"/>
    </row>
    <row r="41347" spans="18:18" x14ac:dyDescent="0.2">
      <c r="R41347" s="237"/>
    </row>
    <row r="41348" spans="18:18" x14ac:dyDescent="0.2">
      <c r="R41348" s="237"/>
    </row>
    <row r="41353" spans="18:18" x14ac:dyDescent="0.2">
      <c r="R41353" s="97"/>
    </row>
    <row r="41354" spans="18:18" x14ac:dyDescent="0.2">
      <c r="R41354" s="234"/>
    </row>
    <row r="41355" spans="18:18" x14ac:dyDescent="0.2">
      <c r="R41355" s="262"/>
    </row>
    <row r="41356" spans="18:18" x14ac:dyDescent="0.2">
      <c r="R41356" s="234"/>
    </row>
    <row r="41357" spans="18:18" x14ac:dyDescent="0.2">
      <c r="R41357" s="234"/>
    </row>
    <row r="41358" spans="18:18" x14ac:dyDescent="0.2">
      <c r="R41358" s="94"/>
    </row>
    <row r="41373" spans="18:18" x14ac:dyDescent="0.2">
      <c r="R41373" s="235"/>
    </row>
    <row r="41374" spans="18:18" x14ac:dyDescent="0.2">
      <c r="R41374" s="234"/>
    </row>
    <row r="41375" spans="18:18" x14ac:dyDescent="0.2">
      <c r="R41375" s="236"/>
    </row>
    <row r="41376" spans="18:18" x14ac:dyDescent="0.2">
      <c r="R41376" s="236"/>
    </row>
    <row r="41377" spans="18:18" x14ac:dyDescent="0.2">
      <c r="R41377" s="234"/>
    </row>
    <row r="41378" spans="18:18" x14ac:dyDescent="0.2">
      <c r="R41378" s="236"/>
    </row>
    <row r="41379" spans="18:18" x14ac:dyDescent="0.2">
      <c r="R41379" s="236"/>
    </row>
    <row r="41380" spans="18:18" x14ac:dyDescent="0.2">
      <c r="R41380" s="237"/>
    </row>
    <row r="41381" spans="18:18" x14ac:dyDescent="0.2">
      <c r="R41381" s="237"/>
    </row>
    <row r="41386" spans="18:18" x14ac:dyDescent="0.2">
      <c r="R41386" s="97"/>
    </row>
    <row r="41387" spans="18:18" x14ac:dyDescent="0.2">
      <c r="R41387" s="234"/>
    </row>
    <row r="41388" spans="18:18" x14ac:dyDescent="0.2">
      <c r="R41388" s="262"/>
    </row>
    <row r="41389" spans="18:18" x14ac:dyDescent="0.2">
      <c r="R41389" s="234"/>
    </row>
    <row r="41390" spans="18:18" x14ac:dyDescent="0.2">
      <c r="R41390" s="234"/>
    </row>
    <row r="41391" spans="18:18" x14ac:dyDescent="0.2">
      <c r="R41391" s="94"/>
    </row>
    <row r="41406" spans="18:18" x14ac:dyDescent="0.2">
      <c r="R41406" s="235"/>
    </row>
    <row r="41407" spans="18:18" x14ac:dyDescent="0.2">
      <c r="R41407" s="234"/>
    </row>
    <row r="41408" spans="18:18" x14ac:dyDescent="0.2">
      <c r="R41408" s="236"/>
    </row>
    <row r="41409" spans="18:18" x14ac:dyDescent="0.2">
      <c r="R41409" s="236"/>
    </row>
    <row r="41410" spans="18:18" x14ac:dyDescent="0.2">
      <c r="R41410" s="234"/>
    </row>
    <row r="41411" spans="18:18" x14ac:dyDescent="0.2">
      <c r="R41411" s="236"/>
    </row>
    <row r="41412" spans="18:18" x14ac:dyDescent="0.2">
      <c r="R41412" s="236"/>
    </row>
    <row r="41413" spans="18:18" x14ac:dyDescent="0.2">
      <c r="R41413" s="237"/>
    </row>
    <row r="41414" spans="18:18" x14ac:dyDescent="0.2">
      <c r="R41414" s="237"/>
    </row>
    <row r="41419" spans="18:18" x14ac:dyDescent="0.2">
      <c r="R41419" s="97"/>
    </row>
    <row r="41420" spans="18:18" x14ac:dyDescent="0.2">
      <c r="R41420" s="234"/>
    </row>
    <row r="41421" spans="18:18" x14ac:dyDescent="0.2">
      <c r="R41421" s="262"/>
    </row>
    <row r="41422" spans="18:18" x14ac:dyDescent="0.2">
      <c r="R41422" s="234"/>
    </row>
    <row r="41423" spans="18:18" x14ac:dyDescent="0.2">
      <c r="R41423" s="234"/>
    </row>
    <row r="41424" spans="18:18" x14ac:dyDescent="0.2">
      <c r="R41424" s="94"/>
    </row>
    <row r="41439" spans="18:18" x14ac:dyDescent="0.2">
      <c r="R41439" s="235"/>
    </row>
    <row r="41440" spans="18:18" x14ac:dyDescent="0.2">
      <c r="R41440" s="234"/>
    </row>
    <row r="41441" spans="18:18" x14ac:dyDescent="0.2">
      <c r="R41441" s="236"/>
    </row>
    <row r="41442" spans="18:18" x14ac:dyDescent="0.2">
      <c r="R41442" s="236"/>
    </row>
    <row r="41443" spans="18:18" x14ac:dyDescent="0.2">
      <c r="R41443" s="234"/>
    </row>
    <row r="41444" spans="18:18" x14ac:dyDescent="0.2">
      <c r="R41444" s="236"/>
    </row>
    <row r="41445" spans="18:18" x14ac:dyDescent="0.2">
      <c r="R41445" s="236"/>
    </row>
    <row r="41446" spans="18:18" x14ac:dyDescent="0.2">
      <c r="R41446" s="237"/>
    </row>
    <row r="41447" spans="18:18" x14ac:dyDescent="0.2">
      <c r="R41447" s="237"/>
    </row>
    <row r="41452" spans="18:18" x14ac:dyDescent="0.2">
      <c r="R41452" s="97"/>
    </row>
    <row r="41453" spans="18:18" x14ac:dyDescent="0.2">
      <c r="R41453" s="234"/>
    </row>
    <row r="41454" spans="18:18" x14ac:dyDescent="0.2">
      <c r="R41454" s="262"/>
    </row>
    <row r="41455" spans="18:18" x14ac:dyDescent="0.2">
      <c r="R41455" s="234"/>
    </row>
    <row r="41456" spans="18:18" x14ac:dyDescent="0.2">
      <c r="R41456" s="234"/>
    </row>
    <row r="41457" spans="18:18" x14ac:dyDescent="0.2">
      <c r="R41457" s="94"/>
    </row>
    <row r="41472" spans="18:18" x14ac:dyDescent="0.2">
      <c r="R41472" s="235"/>
    </row>
    <row r="41473" spans="18:18" x14ac:dyDescent="0.2">
      <c r="R41473" s="234"/>
    </row>
    <row r="41474" spans="18:18" x14ac:dyDescent="0.2">
      <c r="R41474" s="236"/>
    </row>
    <row r="41475" spans="18:18" x14ac:dyDescent="0.2">
      <c r="R41475" s="236"/>
    </row>
    <row r="41476" spans="18:18" x14ac:dyDescent="0.2">
      <c r="R41476" s="234"/>
    </row>
    <row r="41477" spans="18:18" x14ac:dyDescent="0.2">
      <c r="R41477" s="236"/>
    </row>
    <row r="41478" spans="18:18" x14ac:dyDescent="0.2">
      <c r="R41478" s="236"/>
    </row>
    <row r="41479" spans="18:18" x14ac:dyDescent="0.2">
      <c r="R41479" s="237"/>
    </row>
    <row r="41480" spans="18:18" x14ac:dyDescent="0.2">
      <c r="R41480" s="237"/>
    </row>
    <row r="41485" spans="18:18" x14ac:dyDescent="0.2">
      <c r="R41485" s="97"/>
    </row>
    <row r="41486" spans="18:18" x14ac:dyDescent="0.2">
      <c r="R41486" s="234"/>
    </row>
    <row r="41487" spans="18:18" x14ac:dyDescent="0.2">
      <c r="R41487" s="262"/>
    </row>
    <row r="41488" spans="18:18" x14ac:dyDescent="0.2">
      <c r="R41488" s="234"/>
    </row>
    <row r="41489" spans="18:18" x14ac:dyDescent="0.2">
      <c r="R41489" s="234"/>
    </row>
    <row r="41490" spans="18:18" x14ac:dyDescent="0.2">
      <c r="R41490" s="94"/>
    </row>
    <row r="41505" spans="18:18" x14ac:dyDescent="0.2">
      <c r="R41505" s="235"/>
    </row>
    <row r="41506" spans="18:18" x14ac:dyDescent="0.2">
      <c r="R41506" s="234"/>
    </row>
    <row r="41507" spans="18:18" x14ac:dyDescent="0.2">
      <c r="R41507" s="236"/>
    </row>
    <row r="41508" spans="18:18" x14ac:dyDescent="0.2">
      <c r="R41508" s="236"/>
    </row>
    <row r="41509" spans="18:18" x14ac:dyDescent="0.2">
      <c r="R41509" s="234"/>
    </row>
    <row r="41510" spans="18:18" x14ac:dyDescent="0.2">
      <c r="R41510" s="236"/>
    </row>
    <row r="41511" spans="18:18" x14ac:dyDescent="0.2">
      <c r="R41511" s="236"/>
    </row>
    <row r="41512" spans="18:18" x14ac:dyDescent="0.2">
      <c r="R41512" s="237"/>
    </row>
    <row r="41513" spans="18:18" x14ac:dyDescent="0.2">
      <c r="R41513" s="237"/>
    </row>
    <row r="41518" spans="18:18" x14ac:dyDescent="0.2">
      <c r="R41518" s="97"/>
    </row>
    <row r="41519" spans="18:18" x14ac:dyDescent="0.2">
      <c r="R41519" s="234"/>
    </row>
    <row r="41520" spans="18:18" x14ac:dyDescent="0.2">
      <c r="R41520" s="262"/>
    </row>
    <row r="41521" spans="18:18" x14ac:dyDescent="0.2">
      <c r="R41521" s="234"/>
    </row>
    <row r="41522" spans="18:18" x14ac:dyDescent="0.2">
      <c r="R41522" s="234"/>
    </row>
    <row r="41523" spans="18:18" x14ac:dyDescent="0.2">
      <c r="R41523" s="94"/>
    </row>
    <row r="41538" spans="18:18" x14ac:dyDescent="0.2">
      <c r="R41538" s="235"/>
    </row>
    <row r="41539" spans="18:18" x14ac:dyDescent="0.2">
      <c r="R41539" s="234"/>
    </row>
    <row r="41540" spans="18:18" x14ac:dyDescent="0.2">
      <c r="R41540" s="236"/>
    </row>
    <row r="41541" spans="18:18" x14ac:dyDescent="0.2">
      <c r="R41541" s="236"/>
    </row>
    <row r="41542" spans="18:18" x14ac:dyDescent="0.2">
      <c r="R41542" s="234"/>
    </row>
    <row r="41543" spans="18:18" x14ac:dyDescent="0.2">
      <c r="R41543" s="236"/>
    </row>
    <row r="41544" spans="18:18" x14ac:dyDescent="0.2">
      <c r="R41544" s="236"/>
    </row>
    <row r="41545" spans="18:18" x14ac:dyDescent="0.2">
      <c r="R41545" s="237"/>
    </row>
    <row r="41546" spans="18:18" x14ac:dyDescent="0.2">
      <c r="R41546" s="237"/>
    </row>
    <row r="41551" spans="18:18" x14ac:dyDescent="0.2">
      <c r="R41551" s="97"/>
    </row>
    <row r="41552" spans="18:18" x14ac:dyDescent="0.2">
      <c r="R41552" s="234"/>
    </row>
    <row r="41553" spans="18:18" x14ac:dyDescent="0.2">
      <c r="R41553" s="262"/>
    </row>
    <row r="41554" spans="18:18" x14ac:dyDescent="0.2">
      <c r="R41554" s="234"/>
    </row>
    <row r="41555" spans="18:18" x14ac:dyDescent="0.2">
      <c r="R41555" s="234"/>
    </row>
    <row r="41556" spans="18:18" x14ac:dyDescent="0.2">
      <c r="R41556" s="94"/>
    </row>
    <row r="41571" spans="18:18" x14ac:dyDescent="0.2">
      <c r="R41571" s="235"/>
    </row>
    <row r="41572" spans="18:18" x14ac:dyDescent="0.2">
      <c r="R41572" s="234"/>
    </row>
    <row r="41573" spans="18:18" x14ac:dyDescent="0.2">
      <c r="R41573" s="236"/>
    </row>
    <row r="41574" spans="18:18" x14ac:dyDescent="0.2">
      <c r="R41574" s="236"/>
    </row>
    <row r="41575" spans="18:18" x14ac:dyDescent="0.2">
      <c r="R41575" s="234"/>
    </row>
    <row r="41576" spans="18:18" x14ac:dyDescent="0.2">
      <c r="R41576" s="236"/>
    </row>
    <row r="41577" spans="18:18" x14ac:dyDescent="0.2">
      <c r="R41577" s="236"/>
    </row>
    <row r="41578" spans="18:18" x14ac:dyDescent="0.2">
      <c r="R41578" s="237"/>
    </row>
    <row r="41579" spans="18:18" x14ac:dyDescent="0.2">
      <c r="R41579" s="237"/>
    </row>
    <row r="41584" spans="18:18" x14ac:dyDescent="0.2">
      <c r="R41584" s="97"/>
    </row>
    <row r="41585" spans="18:18" x14ac:dyDescent="0.2">
      <c r="R41585" s="234"/>
    </row>
    <row r="41586" spans="18:18" x14ac:dyDescent="0.2">
      <c r="R41586" s="262"/>
    </row>
    <row r="41587" spans="18:18" x14ac:dyDescent="0.2">
      <c r="R41587" s="234"/>
    </row>
    <row r="41588" spans="18:18" x14ac:dyDescent="0.2">
      <c r="R41588" s="234"/>
    </row>
    <row r="41589" spans="18:18" x14ac:dyDescent="0.2">
      <c r="R41589" s="94"/>
    </row>
    <row r="41604" spans="18:18" x14ac:dyDescent="0.2">
      <c r="R41604" s="235"/>
    </row>
    <row r="41605" spans="18:18" x14ac:dyDescent="0.2">
      <c r="R41605" s="234"/>
    </row>
    <row r="41606" spans="18:18" x14ac:dyDescent="0.2">
      <c r="R41606" s="236"/>
    </row>
    <row r="41607" spans="18:18" x14ac:dyDescent="0.2">
      <c r="R41607" s="236"/>
    </row>
    <row r="41608" spans="18:18" x14ac:dyDescent="0.2">
      <c r="R41608" s="234"/>
    </row>
    <row r="41609" spans="18:18" x14ac:dyDescent="0.2">
      <c r="R41609" s="236"/>
    </row>
    <row r="41610" spans="18:18" x14ac:dyDescent="0.2">
      <c r="R41610" s="236"/>
    </row>
    <row r="41611" spans="18:18" x14ac:dyDescent="0.2">
      <c r="R41611" s="237"/>
    </row>
    <row r="41612" spans="18:18" x14ac:dyDescent="0.2">
      <c r="R41612" s="237"/>
    </row>
    <row r="41617" spans="18:18" x14ac:dyDescent="0.2">
      <c r="R41617" s="97"/>
    </row>
    <row r="41618" spans="18:18" x14ac:dyDescent="0.2">
      <c r="R41618" s="234"/>
    </row>
    <row r="41619" spans="18:18" x14ac:dyDescent="0.2">
      <c r="R41619" s="262"/>
    </row>
    <row r="41620" spans="18:18" x14ac:dyDescent="0.2">
      <c r="R41620" s="234"/>
    </row>
    <row r="41621" spans="18:18" x14ac:dyDescent="0.2">
      <c r="R41621" s="234"/>
    </row>
    <row r="41622" spans="18:18" x14ac:dyDescent="0.2">
      <c r="R41622" s="94"/>
    </row>
    <row r="41637" spans="18:18" x14ac:dyDescent="0.2">
      <c r="R41637" s="235"/>
    </row>
    <row r="41638" spans="18:18" x14ac:dyDescent="0.2">
      <c r="R41638" s="234"/>
    </row>
    <row r="41639" spans="18:18" x14ac:dyDescent="0.2">
      <c r="R41639" s="236"/>
    </row>
    <row r="41640" spans="18:18" x14ac:dyDescent="0.2">
      <c r="R41640" s="236"/>
    </row>
    <row r="41641" spans="18:18" x14ac:dyDescent="0.2">
      <c r="R41641" s="234"/>
    </row>
    <row r="41642" spans="18:18" x14ac:dyDescent="0.2">
      <c r="R41642" s="236"/>
    </row>
    <row r="41643" spans="18:18" x14ac:dyDescent="0.2">
      <c r="R41643" s="236"/>
    </row>
    <row r="41644" spans="18:18" x14ac:dyDescent="0.2">
      <c r="R41644" s="237"/>
    </row>
    <row r="41645" spans="18:18" x14ac:dyDescent="0.2">
      <c r="R41645" s="237"/>
    </row>
    <row r="41650" spans="18:18" x14ac:dyDescent="0.2">
      <c r="R41650" s="97"/>
    </row>
    <row r="41651" spans="18:18" x14ac:dyDescent="0.2">
      <c r="R41651" s="234"/>
    </row>
    <row r="41652" spans="18:18" x14ac:dyDescent="0.2">
      <c r="R41652" s="262"/>
    </row>
    <row r="41653" spans="18:18" x14ac:dyDescent="0.2">
      <c r="R41653" s="234"/>
    </row>
    <row r="41654" spans="18:18" x14ac:dyDescent="0.2">
      <c r="R41654" s="234"/>
    </row>
    <row r="41655" spans="18:18" x14ac:dyDescent="0.2">
      <c r="R41655" s="94"/>
    </row>
    <row r="41670" spans="18:18" x14ac:dyDescent="0.2">
      <c r="R41670" s="235"/>
    </row>
    <row r="41671" spans="18:18" x14ac:dyDescent="0.2">
      <c r="R41671" s="234"/>
    </row>
    <row r="41672" spans="18:18" x14ac:dyDescent="0.2">
      <c r="R41672" s="236"/>
    </row>
    <row r="41673" spans="18:18" x14ac:dyDescent="0.2">
      <c r="R41673" s="236"/>
    </row>
    <row r="41674" spans="18:18" x14ac:dyDescent="0.2">
      <c r="R41674" s="234"/>
    </row>
    <row r="41675" spans="18:18" x14ac:dyDescent="0.2">
      <c r="R41675" s="236"/>
    </row>
    <row r="41676" spans="18:18" x14ac:dyDescent="0.2">
      <c r="R41676" s="236"/>
    </row>
    <row r="41677" spans="18:18" x14ac:dyDescent="0.2">
      <c r="R41677" s="237"/>
    </row>
    <row r="41678" spans="18:18" x14ac:dyDescent="0.2">
      <c r="R41678" s="237"/>
    </row>
    <row r="41683" spans="18:18" x14ac:dyDescent="0.2">
      <c r="R41683" s="97"/>
    </row>
    <row r="41684" spans="18:18" x14ac:dyDescent="0.2">
      <c r="R41684" s="234"/>
    </row>
    <row r="41685" spans="18:18" x14ac:dyDescent="0.2">
      <c r="R41685" s="262"/>
    </row>
    <row r="41686" spans="18:18" x14ac:dyDescent="0.2">
      <c r="R41686" s="234"/>
    </row>
    <row r="41687" spans="18:18" x14ac:dyDescent="0.2">
      <c r="R41687" s="234"/>
    </row>
    <row r="41688" spans="18:18" x14ac:dyDescent="0.2">
      <c r="R41688" s="94"/>
    </row>
    <row r="41703" spans="18:18" x14ac:dyDescent="0.2">
      <c r="R41703" s="235"/>
    </row>
    <row r="41704" spans="18:18" x14ac:dyDescent="0.2">
      <c r="R41704" s="234"/>
    </row>
    <row r="41705" spans="18:18" x14ac:dyDescent="0.2">
      <c r="R41705" s="236"/>
    </row>
    <row r="41706" spans="18:18" x14ac:dyDescent="0.2">
      <c r="R41706" s="236"/>
    </row>
    <row r="41707" spans="18:18" x14ac:dyDescent="0.2">
      <c r="R41707" s="234"/>
    </row>
    <row r="41708" spans="18:18" x14ac:dyDescent="0.2">
      <c r="R41708" s="236"/>
    </row>
    <row r="41709" spans="18:18" x14ac:dyDescent="0.2">
      <c r="R41709" s="236"/>
    </row>
    <row r="41710" spans="18:18" x14ac:dyDescent="0.2">
      <c r="R41710" s="237"/>
    </row>
    <row r="41711" spans="18:18" x14ac:dyDescent="0.2">
      <c r="R41711" s="237"/>
    </row>
    <row r="41716" spans="18:18" x14ac:dyDescent="0.2">
      <c r="R41716" s="97"/>
    </row>
    <row r="41717" spans="18:18" x14ac:dyDescent="0.2">
      <c r="R41717" s="234"/>
    </row>
    <row r="41718" spans="18:18" x14ac:dyDescent="0.2">
      <c r="R41718" s="262"/>
    </row>
    <row r="41719" spans="18:18" x14ac:dyDescent="0.2">
      <c r="R41719" s="234"/>
    </row>
    <row r="41720" spans="18:18" x14ac:dyDescent="0.2">
      <c r="R41720" s="234"/>
    </row>
    <row r="41721" spans="18:18" x14ac:dyDescent="0.2">
      <c r="R41721" s="94"/>
    </row>
    <row r="41736" spans="18:18" x14ac:dyDescent="0.2">
      <c r="R41736" s="235"/>
    </row>
    <row r="41737" spans="18:18" x14ac:dyDescent="0.2">
      <c r="R41737" s="234"/>
    </row>
    <row r="41738" spans="18:18" x14ac:dyDescent="0.2">
      <c r="R41738" s="236"/>
    </row>
    <row r="41739" spans="18:18" x14ac:dyDescent="0.2">
      <c r="R41739" s="236"/>
    </row>
    <row r="41740" spans="18:18" x14ac:dyDescent="0.2">
      <c r="R41740" s="234"/>
    </row>
    <row r="41741" spans="18:18" x14ac:dyDescent="0.2">
      <c r="R41741" s="236"/>
    </row>
    <row r="41742" spans="18:18" x14ac:dyDescent="0.2">
      <c r="R41742" s="236"/>
    </row>
    <row r="41743" spans="18:18" x14ac:dyDescent="0.2">
      <c r="R41743" s="237"/>
    </row>
    <row r="41744" spans="18:18" x14ac:dyDescent="0.2">
      <c r="R41744" s="237"/>
    </row>
    <row r="41749" spans="18:18" x14ac:dyDescent="0.2">
      <c r="R41749" s="97"/>
    </row>
    <row r="41750" spans="18:18" x14ac:dyDescent="0.2">
      <c r="R41750" s="234"/>
    </row>
    <row r="41751" spans="18:18" x14ac:dyDescent="0.2">
      <c r="R41751" s="262"/>
    </row>
    <row r="41752" spans="18:18" x14ac:dyDescent="0.2">
      <c r="R41752" s="234"/>
    </row>
    <row r="41753" spans="18:18" x14ac:dyDescent="0.2">
      <c r="R41753" s="234"/>
    </row>
    <row r="41754" spans="18:18" x14ac:dyDescent="0.2">
      <c r="R41754" s="94"/>
    </row>
    <row r="41769" spans="18:18" x14ac:dyDescent="0.2">
      <c r="R41769" s="235"/>
    </row>
    <row r="41770" spans="18:18" x14ac:dyDescent="0.2">
      <c r="R41770" s="234"/>
    </row>
    <row r="41771" spans="18:18" x14ac:dyDescent="0.2">
      <c r="R41771" s="236"/>
    </row>
    <row r="41772" spans="18:18" x14ac:dyDescent="0.2">
      <c r="R41772" s="236"/>
    </row>
    <row r="41773" spans="18:18" x14ac:dyDescent="0.2">
      <c r="R41773" s="234"/>
    </row>
    <row r="41774" spans="18:18" x14ac:dyDescent="0.2">
      <c r="R41774" s="236"/>
    </row>
    <row r="41775" spans="18:18" x14ac:dyDescent="0.2">
      <c r="R41775" s="236"/>
    </row>
    <row r="41776" spans="18:18" x14ac:dyDescent="0.2">
      <c r="R41776" s="237"/>
    </row>
    <row r="41777" spans="18:18" x14ac:dyDescent="0.2">
      <c r="R41777" s="237"/>
    </row>
    <row r="41782" spans="18:18" x14ac:dyDescent="0.2">
      <c r="R41782" s="97"/>
    </row>
    <row r="41783" spans="18:18" x14ac:dyDescent="0.2">
      <c r="R41783" s="234"/>
    </row>
    <row r="41784" spans="18:18" x14ac:dyDescent="0.2">
      <c r="R41784" s="262"/>
    </row>
    <row r="41785" spans="18:18" x14ac:dyDescent="0.2">
      <c r="R41785" s="234"/>
    </row>
    <row r="41786" spans="18:18" x14ac:dyDescent="0.2">
      <c r="R41786" s="234"/>
    </row>
    <row r="41787" spans="18:18" x14ac:dyDescent="0.2">
      <c r="R41787" s="94"/>
    </row>
    <row r="41802" spans="18:18" x14ac:dyDescent="0.2">
      <c r="R41802" s="235"/>
    </row>
    <row r="41803" spans="18:18" x14ac:dyDescent="0.2">
      <c r="R41803" s="234"/>
    </row>
    <row r="41804" spans="18:18" x14ac:dyDescent="0.2">
      <c r="R41804" s="236"/>
    </row>
    <row r="41805" spans="18:18" x14ac:dyDescent="0.2">
      <c r="R41805" s="236"/>
    </row>
    <row r="41806" spans="18:18" x14ac:dyDescent="0.2">
      <c r="R41806" s="234"/>
    </row>
    <row r="41807" spans="18:18" x14ac:dyDescent="0.2">
      <c r="R41807" s="236"/>
    </row>
    <row r="41808" spans="18:18" x14ac:dyDescent="0.2">
      <c r="R41808" s="236"/>
    </row>
    <row r="41809" spans="18:18" x14ac:dyDescent="0.2">
      <c r="R41809" s="237"/>
    </row>
    <row r="41810" spans="18:18" x14ac:dyDescent="0.2">
      <c r="R41810" s="237"/>
    </row>
    <row r="41815" spans="18:18" x14ac:dyDescent="0.2">
      <c r="R41815" s="97"/>
    </row>
    <row r="41816" spans="18:18" x14ac:dyDescent="0.2">
      <c r="R41816" s="234"/>
    </row>
    <row r="41817" spans="18:18" x14ac:dyDescent="0.2">
      <c r="R41817" s="262"/>
    </row>
    <row r="41818" spans="18:18" x14ac:dyDescent="0.2">
      <c r="R41818" s="234"/>
    </row>
    <row r="41819" spans="18:18" x14ac:dyDescent="0.2">
      <c r="R41819" s="234"/>
    </row>
    <row r="41820" spans="18:18" x14ac:dyDescent="0.2">
      <c r="R41820" s="94"/>
    </row>
    <row r="41835" spans="18:18" x14ac:dyDescent="0.2">
      <c r="R41835" s="235"/>
    </row>
    <row r="41836" spans="18:18" x14ac:dyDescent="0.2">
      <c r="R41836" s="234"/>
    </row>
    <row r="41837" spans="18:18" x14ac:dyDescent="0.2">
      <c r="R41837" s="236"/>
    </row>
    <row r="41838" spans="18:18" x14ac:dyDescent="0.2">
      <c r="R41838" s="236"/>
    </row>
    <row r="41839" spans="18:18" x14ac:dyDescent="0.2">
      <c r="R41839" s="234"/>
    </row>
    <row r="41840" spans="18:18" x14ac:dyDescent="0.2">
      <c r="R41840" s="236"/>
    </row>
    <row r="41841" spans="18:18" x14ac:dyDescent="0.2">
      <c r="R41841" s="236"/>
    </row>
    <row r="41842" spans="18:18" x14ac:dyDescent="0.2">
      <c r="R41842" s="237"/>
    </row>
    <row r="41843" spans="18:18" x14ac:dyDescent="0.2">
      <c r="R41843" s="237"/>
    </row>
    <row r="41848" spans="18:18" x14ac:dyDescent="0.2">
      <c r="R41848" s="97"/>
    </row>
    <row r="41849" spans="18:18" x14ac:dyDescent="0.2">
      <c r="R41849" s="234"/>
    </row>
    <row r="41850" spans="18:18" x14ac:dyDescent="0.2">
      <c r="R41850" s="262"/>
    </row>
    <row r="41851" spans="18:18" x14ac:dyDescent="0.2">
      <c r="R41851" s="234"/>
    </row>
    <row r="41852" spans="18:18" x14ac:dyDescent="0.2">
      <c r="R41852" s="234"/>
    </row>
    <row r="41853" spans="18:18" x14ac:dyDescent="0.2">
      <c r="R41853" s="94"/>
    </row>
    <row r="41868" spans="18:18" x14ac:dyDescent="0.2">
      <c r="R41868" s="235"/>
    </row>
    <row r="41869" spans="18:18" x14ac:dyDescent="0.2">
      <c r="R41869" s="234"/>
    </row>
    <row r="41870" spans="18:18" x14ac:dyDescent="0.2">
      <c r="R41870" s="236"/>
    </row>
    <row r="41871" spans="18:18" x14ac:dyDescent="0.2">
      <c r="R41871" s="236"/>
    </row>
    <row r="41872" spans="18:18" x14ac:dyDescent="0.2">
      <c r="R41872" s="234"/>
    </row>
    <row r="41873" spans="18:18" x14ac:dyDescent="0.2">
      <c r="R41873" s="236"/>
    </row>
    <row r="41874" spans="18:18" x14ac:dyDescent="0.2">
      <c r="R41874" s="236"/>
    </row>
    <row r="41875" spans="18:18" x14ac:dyDescent="0.2">
      <c r="R41875" s="237"/>
    </row>
    <row r="41876" spans="18:18" x14ac:dyDescent="0.2">
      <c r="R41876" s="237"/>
    </row>
    <row r="41881" spans="18:18" x14ac:dyDescent="0.2">
      <c r="R41881" s="97"/>
    </row>
    <row r="41882" spans="18:18" x14ac:dyDescent="0.2">
      <c r="R41882" s="234"/>
    </row>
    <row r="41883" spans="18:18" x14ac:dyDescent="0.2">
      <c r="R41883" s="262"/>
    </row>
    <row r="41884" spans="18:18" x14ac:dyDescent="0.2">
      <c r="R41884" s="234"/>
    </row>
    <row r="41885" spans="18:18" x14ac:dyDescent="0.2">
      <c r="R41885" s="234"/>
    </row>
    <row r="41886" spans="18:18" x14ac:dyDescent="0.2">
      <c r="R41886" s="94"/>
    </row>
    <row r="41901" spans="18:18" x14ac:dyDescent="0.2">
      <c r="R41901" s="235"/>
    </row>
    <row r="41902" spans="18:18" x14ac:dyDescent="0.2">
      <c r="R41902" s="234"/>
    </row>
    <row r="41903" spans="18:18" x14ac:dyDescent="0.2">
      <c r="R41903" s="236"/>
    </row>
    <row r="41904" spans="18:18" x14ac:dyDescent="0.2">
      <c r="R41904" s="236"/>
    </row>
    <row r="41905" spans="18:18" x14ac:dyDescent="0.2">
      <c r="R41905" s="234"/>
    </row>
    <row r="41906" spans="18:18" x14ac:dyDescent="0.2">
      <c r="R41906" s="236"/>
    </row>
    <row r="41907" spans="18:18" x14ac:dyDescent="0.2">
      <c r="R41907" s="236"/>
    </row>
    <row r="41908" spans="18:18" x14ac:dyDescent="0.2">
      <c r="R41908" s="237"/>
    </row>
    <row r="41909" spans="18:18" x14ac:dyDescent="0.2">
      <c r="R41909" s="237"/>
    </row>
    <row r="41914" spans="18:18" x14ac:dyDescent="0.2">
      <c r="R41914" s="97"/>
    </row>
    <row r="41915" spans="18:18" x14ac:dyDescent="0.2">
      <c r="R41915" s="234"/>
    </row>
    <row r="41916" spans="18:18" x14ac:dyDescent="0.2">
      <c r="R41916" s="262"/>
    </row>
    <row r="41917" spans="18:18" x14ac:dyDescent="0.2">
      <c r="R41917" s="234"/>
    </row>
    <row r="41918" spans="18:18" x14ac:dyDescent="0.2">
      <c r="R41918" s="234"/>
    </row>
    <row r="41919" spans="18:18" x14ac:dyDescent="0.2">
      <c r="R41919" s="94"/>
    </row>
    <row r="41934" spans="18:18" x14ac:dyDescent="0.2">
      <c r="R41934" s="235"/>
    </row>
    <row r="41935" spans="18:18" x14ac:dyDescent="0.2">
      <c r="R41935" s="234"/>
    </row>
    <row r="41936" spans="18:18" x14ac:dyDescent="0.2">
      <c r="R41936" s="236"/>
    </row>
    <row r="41937" spans="18:18" x14ac:dyDescent="0.2">
      <c r="R41937" s="236"/>
    </row>
    <row r="41938" spans="18:18" x14ac:dyDescent="0.2">
      <c r="R41938" s="234"/>
    </row>
    <row r="41939" spans="18:18" x14ac:dyDescent="0.2">
      <c r="R41939" s="236"/>
    </row>
    <row r="41940" spans="18:18" x14ac:dyDescent="0.2">
      <c r="R41940" s="236"/>
    </row>
    <row r="41941" spans="18:18" x14ac:dyDescent="0.2">
      <c r="R41941" s="237"/>
    </row>
    <row r="41942" spans="18:18" x14ac:dyDescent="0.2">
      <c r="R41942" s="237"/>
    </row>
    <row r="41947" spans="18:18" x14ac:dyDescent="0.2">
      <c r="R41947" s="97"/>
    </row>
    <row r="41948" spans="18:18" x14ac:dyDescent="0.2">
      <c r="R41948" s="234"/>
    </row>
    <row r="41949" spans="18:18" x14ac:dyDescent="0.2">
      <c r="R41949" s="262"/>
    </row>
    <row r="41950" spans="18:18" x14ac:dyDescent="0.2">
      <c r="R41950" s="234"/>
    </row>
    <row r="41951" spans="18:18" x14ac:dyDescent="0.2">
      <c r="R41951" s="234"/>
    </row>
    <row r="41952" spans="18:18" x14ac:dyDescent="0.2">
      <c r="R41952" s="94"/>
    </row>
    <row r="41967" spans="18:18" x14ac:dyDescent="0.2">
      <c r="R41967" s="235"/>
    </row>
    <row r="41968" spans="18:18" x14ac:dyDescent="0.2">
      <c r="R41968" s="234"/>
    </row>
    <row r="41969" spans="18:18" x14ac:dyDescent="0.2">
      <c r="R41969" s="236"/>
    </row>
    <row r="41970" spans="18:18" x14ac:dyDescent="0.2">
      <c r="R41970" s="236"/>
    </row>
    <row r="41971" spans="18:18" x14ac:dyDescent="0.2">
      <c r="R41971" s="234"/>
    </row>
    <row r="41972" spans="18:18" x14ac:dyDescent="0.2">
      <c r="R41972" s="236"/>
    </row>
    <row r="41973" spans="18:18" x14ac:dyDescent="0.2">
      <c r="R41973" s="236"/>
    </row>
    <row r="41974" spans="18:18" x14ac:dyDescent="0.2">
      <c r="R41974" s="237"/>
    </row>
    <row r="41975" spans="18:18" x14ac:dyDescent="0.2">
      <c r="R41975" s="237"/>
    </row>
    <row r="41980" spans="18:18" x14ac:dyDescent="0.2">
      <c r="R41980" s="97"/>
    </row>
    <row r="41981" spans="18:18" x14ac:dyDescent="0.2">
      <c r="R41981" s="234"/>
    </row>
    <row r="41982" spans="18:18" x14ac:dyDescent="0.2">
      <c r="R41982" s="262"/>
    </row>
    <row r="41983" spans="18:18" x14ac:dyDescent="0.2">
      <c r="R41983" s="234"/>
    </row>
    <row r="41984" spans="18:18" x14ac:dyDescent="0.2">
      <c r="R41984" s="234"/>
    </row>
    <row r="41985" spans="18:18" x14ac:dyDescent="0.2">
      <c r="R41985" s="94"/>
    </row>
    <row r="42000" spans="18:18" x14ac:dyDescent="0.2">
      <c r="R42000" s="235"/>
    </row>
    <row r="42001" spans="18:18" x14ac:dyDescent="0.2">
      <c r="R42001" s="234"/>
    </row>
    <row r="42002" spans="18:18" x14ac:dyDescent="0.2">
      <c r="R42002" s="236"/>
    </row>
    <row r="42003" spans="18:18" x14ac:dyDescent="0.2">
      <c r="R42003" s="236"/>
    </row>
    <row r="42004" spans="18:18" x14ac:dyDescent="0.2">
      <c r="R42004" s="234"/>
    </row>
    <row r="42005" spans="18:18" x14ac:dyDescent="0.2">
      <c r="R42005" s="236"/>
    </row>
    <row r="42006" spans="18:18" x14ac:dyDescent="0.2">
      <c r="R42006" s="236"/>
    </row>
    <row r="42007" spans="18:18" x14ac:dyDescent="0.2">
      <c r="R42007" s="237"/>
    </row>
    <row r="42008" spans="18:18" x14ac:dyDescent="0.2">
      <c r="R42008" s="237"/>
    </row>
    <row r="42013" spans="18:18" x14ac:dyDescent="0.2">
      <c r="R42013" s="97"/>
    </row>
    <row r="42014" spans="18:18" x14ac:dyDescent="0.2">
      <c r="R42014" s="234"/>
    </row>
    <row r="42015" spans="18:18" x14ac:dyDescent="0.2">
      <c r="R42015" s="262"/>
    </row>
    <row r="42016" spans="18:18" x14ac:dyDescent="0.2">
      <c r="R42016" s="234"/>
    </row>
    <row r="42017" spans="18:18" x14ac:dyDescent="0.2">
      <c r="R42017" s="234"/>
    </row>
    <row r="42018" spans="18:18" x14ac:dyDescent="0.2">
      <c r="R42018" s="94"/>
    </row>
    <row r="42033" spans="18:18" x14ac:dyDescent="0.2">
      <c r="R42033" s="235"/>
    </row>
    <row r="42034" spans="18:18" x14ac:dyDescent="0.2">
      <c r="R42034" s="234"/>
    </row>
    <row r="42035" spans="18:18" x14ac:dyDescent="0.2">
      <c r="R42035" s="236"/>
    </row>
    <row r="42036" spans="18:18" x14ac:dyDescent="0.2">
      <c r="R42036" s="236"/>
    </row>
    <row r="42037" spans="18:18" x14ac:dyDescent="0.2">
      <c r="R42037" s="234"/>
    </row>
    <row r="42038" spans="18:18" x14ac:dyDescent="0.2">
      <c r="R42038" s="236"/>
    </row>
    <row r="42039" spans="18:18" x14ac:dyDescent="0.2">
      <c r="R42039" s="236"/>
    </row>
    <row r="42040" spans="18:18" x14ac:dyDescent="0.2">
      <c r="R42040" s="237"/>
    </row>
    <row r="42041" spans="18:18" x14ac:dyDescent="0.2">
      <c r="R42041" s="237"/>
    </row>
    <row r="42046" spans="18:18" x14ac:dyDescent="0.2">
      <c r="R42046" s="97"/>
    </row>
    <row r="42047" spans="18:18" x14ac:dyDescent="0.2">
      <c r="R42047" s="234"/>
    </row>
    <row r="42048" spans="18:18" x14ac:dyDescent="0.2">
      <c r="R42048" s="262"/>
    </row>
    <row r="42049" spans="18:18" x14ac:dyDescent="0.2">
      <c r="R42049" s="234"/>
    </row>
    <row r="42050" spans="18:18" x14ac:dyDescent="0.2">
      <c r="R42050" s="234"/>
    </row>
    <row r="42051" spans="18:18" x14ac:dyDescent="0.2">
      <c r="R42051" s="94"/>
    </row>
    <row r="42066" spans="18:18" x14ac:dyDescent="0.2">
      <c r="R42066" s="235"/>
    </row>
    <row r="42067" spans="18:18" x14ac:dyDescent="0.2">
      <c r="R42067" s="234"/>
    </row>
    <row r="42068" spans="18:18" x14ac:dyDescent="0.2">
      <c r="R42068" s="236"/>
    </row>
    <row r="42069" spans="18:18" x14ac:dyDescent="0.2">
      <c r="R42069" s="236"/>
    </row>
    <row r="42070" spans="18:18" x14ac:dyDescent="0.2">
      <c r="R42070" s="234"/>
    </row>
    <row r="42071" spans="18:18" x14ac:dyDescent="0.2">
      <c r="R42071" s="236"/>
    </row>
    <row r="42072" spans="18:18" x14ac:dyDescent="0.2">
      <c r="R42072" s="236"/>
    </row>
    <row r="42073" spans="18:18" x14ac:dyDescent="0.2">
      <c r="R42073" s="237"/>
    </row>
    <row r="42074" spans="18:18" x14ac:dyDescent="0.2">
      <c r="R42074" s="237"/>
    </row>
    <row r="42079" spans="18:18" x14ac:dyDescent="0.2">
      <c r="R42079" s="97"/>
    </row>
    <row r="42080" spans="18:18" x14ac:dyDescent="0.2">
      <c r="R42080" s="234"/>
    </row>
    <row r="42081" spans="18:18" x14ac:dyDescent="0.2">
      <c r="R42081" s="262"/>
    </row>
    <row r="42082" spans="18:18" x14ac:dyDescent="0.2">
      <c r="R42082" s="234"/>
    </row>
    <row r="42083" spans="18:18" x14ac:dyDescent="0.2">
      <c r="R42083" s="234"/>
    </row>
    <row r="42084" spans="18:18" x14ac:dyDescent="0.2">
      <c r="R42084" s="94"/>
    </row>
    <row r="42099" spans="18:18" x14ac:dyDescent="0.2">
      <c r="R42099" s="235"/>
    </row>
    <row r="42100" spans="18:18" x14ac:dyDescent="0.2">
      <c r="R42100" s="234"/>
    </row>
    <row r="42101" spans="18:18" x14ac:dyDescent="0.2">
      <c r="R42101" s="236"/>
    </row>
    <row r="42102" spans="18:18" x14ac:dyDescent="0.2">
      <c r="R42102" s="236"/>
    </row>
    <row r="42103" spans="18:18" x14ac:dyDescent="0.2">
      <c r="R42103" s="234"/>
    </row>
    <row r="42104" spans="18:18" x14ac:dyDescent="0.2">
      <c r="R42104" s="236"/>
    </row>
    <row r="42105" spans="18:18" x14ac:dyDescent="0.2">
      <c r="R42105" s="236"/>
    </row>
    <row r="42106" spans="18:18" x14ac:dyDescent="0.2">
      <c r="R42106" s="237"/>
    </row>
    <row r="42107" spans="18:18" x14ac:dyDescent="0.2">
      <c r="R42107" s="237"/>
    </row>
    <row r="42112" spans="18:18" x14ac:dyDescent="0.2">
      <c r="R42112" s="97"/>
    </row>
    <row r="42113" spans="18:18" x14ac:dyDescent="0.2">
      <c r="R42113" s="234"/>
    </row>
    <row r="42114" spans="18:18" x14ac:dyDescent="0.2">
      <c r="R42114" s="262"/>
    </row>
    <row r="42115" spans="18:18" x14ac:dyDescent="0.2">
      <c r="R42115" s="234"/>
    </row>
    <row r="42116" spans="18:18" x14ac:dyDescent="0.2">
      <c r="R42116" s="234"/>
    </row>
    <row r="42117" spans="18:18" x14ac:dyDescent="0.2">
      <c r="R42117" s="94"/>
    </row>
    <row r="42132" spans="18:18" x14ac:dyDescent="0.2">
      <c r="R42132" s="235"/>
    </row>
    <row r="42133" spans="18:18" x14ac:dyDescent="0.2">
      <c r="R42133" s="234"/>
    </row>
    <row r="42134" spans="18:18" x14ac:dyDescent="0.2">
      <c r="R42134" s="236"/>
    </row>
    <row r="42135" spans="18:18" x14ac:dyDescent="0.2">
      <c r="R42135" s="236"/>
    </row>
    <row r="42136" spans="18:18" x14ac:dyDescent="0.2">
      <c r="R42136" s="234"/>
    </row>
    <row r="42137" spans="18:18" x14ac:dyDescent="0.2">
      <c r="R42137" s="236"/>
    </row>
    <row r="42138" spans="18:18" x14ac:dyDescent="0.2">
      <c r="R42138" s="236"/>
    </row>
    <row r="42139" spans="18:18" x14ac:dyDescent="0.2">
      <c r="R42139" s="237"/>
    </row>
    <row r="42140" spans="18:18" x14ac:dyDescent="0.2">
      <c r="R42140" s="237"/>
    </row>
    <row r="42145" spans="18:18" x14ac:dyDescent="0.2">
      <c r="R42145" s="97"/>
    </row>
    <row r="42146" spans="18:18" x14ac:dyDescent="0.2">
      <c r="R42146" s="234"/>
    </row>
    <row r="42147" spans="18:18" x14ac:dyDescent="0.2">
      <c r="R42147" s="262"/>
    </row>
    <row r="42148" spans="18:18" x14ac:dyDescent="0.2">
      <c r="R42148" s="234"/>
    </row>
    <row r="42149" spans="18:18" x14ac:dyDescent="0.2">
      <c r="R42149" s="234"/>
    </row>
    <row r="42150" spans="18:18" x14ac:dyDescent="0.2">
      <c r="R42150" s="94"/>
    </row>
    <row r="42165" spans="18:18" x14ac:dyDescent="0.2">
      <c r="R42165" s="235"/>
    </row>
    <row r="42166" spans="18:18" x14ac:dyDescent="0.2">
      <c r="R42166" s="234"/>
    </row>
    <row r="42167" spans="18:18" x14ac:dyDescent="0.2">
      <c r="R42167" s="236"/>
    </row>
    <row r="42168" spans="18:18" x14ac:dyDescent="0.2">
      <c r="R42168" s="236"/>
    </row>
    <row r="42169" spans="18:18" x14ac:dyDescent="0.2">
      <c r="R42169" s="234"/>
    </row>
    <row r="42170" spans="18:18" x14ac:dyDescent="0.2">
      <c r="R42170" s="236"/>
    </row>
    <row r="42171" spans="18:18" x14ac:dyDescent="0.2">
      <c r="R42171" s="236"/>
    </row>
    <row r="42172" spans="18:18" x14ac:dyDescent="0.2">
      <c r="R42172" s="237"/>
    </row>
    <row r="42173" spans="18:18" x14ac:dyDescent="0.2">
      <c r="R42173" s="237"/>
    </row>
    <row r="42178" spans="18:18" x14ac:dyDescent="0.2">
      <c r="R42178" s="97"/>
    </row>
    <row r="42179" spans="18:18" x14ac:dyDescent="0.2">
      <c r="R42179" s="234"/>
    </row>
    <row r="42180" spans="18:18" x14ac:dyDescent="0.2">
      <c r="R42180" s="262"/>
    </row>
    <row r="42181" spans="18:18" x14ac:dyDescent="0.2">
      <c r="R42181" s="234"/>
    </row>
    <row r="42182" spans="18:18" x14ac:dyDescent="0.2">
      <c r="R42182" s="234"/>
    </row>
    <row r="42183" spans="18:18" x14ac:dyDescent="0.2">
      <c r="R42183" s="94"/>
    </row>
    <row r="42198" spans="18:18" x14ac:dyDescent="0.2">
      <c r="R42198" s="235"/>
    </row>
    <row r="42199" spans="18:18" x14ac:dyDescent="0.2">
      <c r="R42199" s="234"/>
    </row>
    <row r="42200" spans="18:18" x14ac:dyDescent="0.2">
      <c r="R42200" s="236"/>
    </row>
    <row r="42201" spans="18:18" x14ac:dyDescent="0.2">
      <c r="R42201" s="236"/>
    </row>
    <row r="42202" spans="18:18" x14ac:dyDescent="0.2">
      <c r="R42202" s="234"/>
    </row>
    <row r="42203" spans="18:18" x14ac:dyDescent="0.2">
      <c r="R42203" s="236"/>
    </row>
    <row r="42204" spans="18:18" x14ac:dyDescent="0.2">
      <c r="R42204" s="236"/>
    </row>
    <row r="42205" spans="18:18" x14ac:dyDescent="0.2">
      <c r="R42205" s="237"/>
    </row>
    <row r="42206" spans="18:18" x14ac:dyDescent="0.2">
      <c r="R42206" s="237"/>
    </row>
    <row r="42211" spans="18:18" x14ac:dyDescent="0.2">
      <c r="R42211" s="97"/>
    </row>
    <row r="42212" spans="18:18" x14ac:dyDescent="0.2">
      <c r="R42212" s="234"/>
    </row>
    <row r="42213" spans="18:18" x14ac:dyDescent="0.2">
      <c r="R42213" s="262"/>
    </row>
    <row r="42214" spans="18:18" x14ac:dyDescent="0.2">
      <c r="R42214" s="234"/>
    </row>
    <row r="42215" spans="18:18" x14ac:dyDescent="0.2">
      <c r="R42215" s="234"/>
    </row>
    <row r="42216" spans="18:18" x14ac:dyDescent="0.2">
      <c r="R42216" s="94"/>
    </row>
    <row r="42231" spans="18:18" x14ac:dyDescent="0.2">
      <c r="R42231" s="235"/>
    </row>
    <row r="42232" spans="18:18" x14ac:dyDescent="0.2">
      <c r="R42232" s="234"/>
    </row>
    <row r="42233" spans="18:18" x14ac:dyDescent="0.2">
      <c r="R42233" s="236"/>
    </row>
    <row r="42234" spans="18:18" x14ac:dyDescent="0.2">
      <c r="R42234" s="236"/>
    </row>
    <row r="42235" spans="18:18" x14ac:dyDescent="0.2">
      <c r="R42235" s="234"/>
    </row>
    <row r="42236" spans="18:18" x14ac:dyDescent="0.2">
      <c r="R42236" s="236"/>
    </row>
    <row r="42237" spans="18:18" x14ac:dyDescent="0.2">
      <c r="R42237" s="236"/>
    </row>
    <row r="42238" spans="18:18" x14ac:dyDescent="0.2">
      <c r="R42238" s="237"/>
    </row>
    <row r="42239" spans="18:18" x14ac:dyDescent="0.2">
      <c r="R42239" s="237"/>
    </row>
    <row r="42244" spans="18:18" x14ac:dyDescent="0.2">
      <c r="R42244" s="97"/>
    </row>
    <row r="42245" spans="18:18" x14ac:dyDescent="0.2">
      <c r="R42245" s="234"/>
    </row>
    <row r="42246" spans="18:18" x14ac:dyDescent="0.2">
      <c r="R42246" s="262"/>
    </row>
    <row r="42247" spans="18:18" x14ac:dyDescent="0.2">
      <c r="R42247" s="234"/>
    </row>
    <row r="42248" spans="18:18" x14ac:dyDescent="0.2">
      <c r="R42248" s="234"/>
    </row>
    <row r="42249" spans="18:18" x14ac:dyDescent="0.2">
      <c r="R42249" s="94"/>
    </row>
    <row r="42264" spans="18:18" x14ac:dyDescent="0.2">
      <c r="R42264" s="235"/>
    </row>
    <row r="42265" spans="18:18" x14ac:dyDescent="0.2">
      <c r="R42265" s="234"/>
    </row>
    <row r="42266" spans="18:18" x14ac:dyDescent="0.2">
      <c r="R42266" s="236"/>
    </row>
    <row r="42267" spans="18:18" x14ac:dyDescent="0.2">
      <c r="R42267" s="236"/>
    </row>
    <row r="42268" spans="18:18" x14ac:dyDescent="0.2">
      <c r="R42268" s="234"/>
    </row>
    <row r="42269" spans="18:18" x14ac:dyDescent="0.2">
      <c r="R42269" s="236"/>
    </row>
    <row r="42270" spans="18:18" x14ac:dyDescent="0.2">
      <c r="R42270" s="236"/>
    </row>
    <row r="42271" spans="18:18" x14ac:dyDescent="0.2">
      <c r="R42271" s="237"/>
    </row>
    <row r="42272" spans="18:18" x14ac:dyDescent="0.2">
      <c r="R42272" s="237"/>
    </row>
    <row r="42277" spans="18:18" x14ac:dyDescent="0.2">
      <c r="R42277" s="97"/>
    </row>
    <row r="42278" spans="18:18" x14ac:dyDescent="0.2">
      <c r="R42278" s="234"/>
    </row>
    <row r="42279" spans="18:18" x14ac:dyDescent="0.2">
      <c r="R42279" s="262"/>
    </row>
    <row r="42280" spans="18:18" x14ac:dyDescent="0.2">
      <c r="R42280" s="234"/>
    </row>
    <row r="42281" spans="18:18" x14ac:dyDescent="0.2">
      <c r="R42281" s="234"/>
    </row>
    <row r="42282" spans="18:18" x14ac:dyDescent="0.2">
      <c r="R42282" s="94"/>
    </row>
    <row r="42297" spans="18:18" x14ac:dyDescent="0.2">
      <c r="R42297" s="235"/>
    </row>
    <row r="42298" spans="18:18" x14ac:dyDescent="0.2">
      <c r="R42298" s="234"/>
    </row>
    <row r="42299" spans="18:18" x14ac:dyDescent="0.2">
      <c r="R42299" s="236"/>
    </row>
    <row r="42300" spans="18:18" x14ac:dyDescent="0.2">
      <c r="R42300" s="236"/>
    </row>
    <row r="42301" spans="18:18" x14ac:dyDescent="0.2">
      <c r="R42301" s="234"/>
    </row>
    <row r="42302" spans="18:18" x14ac:dyDescent="0.2">
      <c r="R42302" s="236"/>
    </row>
    <row r="42303" spans="18:18" x14ac:dyDescent="0.2">
      <c r="R42303" s="236"/>
    </row>
    <row r="42304" spans="18:18" x14ac:dyDescent="0.2">
      <c r="R42304" s="237"/>
    </row>
    <row r="42305" spans="18:18" x14ac:dyDescent="0.2">
      <c r="R42305" s="237"/>
    </row>
    <row r="42310" spans="18:18" x14ac:dyDescent="0.2">
      <c r="R42310" s="97"/>
    </row>
    <row r="42311" spans="18:18" x14ac:dyDescent="0.2">
      <c r="R42311" s="234"/>
    </row>
    <row r="42312" spans="18:18" x14ac:dyDescent="0.2">
      <c r="R42312" s="262"/>
    </row>
    <row r="42313" spans="18:18" x14ac:dyDescent="0.2">
      <c r="R42313" s="234"/>
    </row>
    <row r="42314" spans="18:18" x14ac:dyDescent="0.2">
      <c r="R42314" s="234"/>
    </row>
    <row r="42315" spans="18:18" x14ac:dyDescent="0.2">
      <c r="R42315" s="94"/>
    </row>
    <row r="42330" spans="18:18" x14ac:dyDescent="0.2">
      <c r="R42330" s="235"/>
    </row>
    <row r="42331" spans="18:18" x14ac:dyDescent="0.2">
      <c r="R42331" s="234"/>
    </row>
    <row r="42332" spans="18:18" x14ac:dyDescent="0.2">
      <c r="R42332" s="236"/>
    </row>
    <row r="42333" spans="18:18" x14ac:dyDescent="0.2">
      <c r="R42333" s="236"/>
    </row>
    <row r="42334" spans="18:18" x14ac:dyDescent="0.2">
      <c r="R42334" s="234"/>
    </row>
    <row r="42335" spans="18:18" x14ac:dyDescent="0.2">
      <c r="R42335" s="236"/>
    </row>
    <row r="42336" spans="18:18" x14ac:dyDescent="0.2">
      <c r="R42336" s="236"/>
    </row>
    <row r="42337" spans="18:18" x14ac:dyDescent="0.2">
      <c r="R42337" s="237"/>
    </row>
    <row r="42338" spans="18:18" x14ac:dyDescent="0.2">
      <c r="R42338" s="237"/>
    </row>
    <row r="42343" spans="18:18" x14ac:dyDescent="0.2">
      <c r="R42343" s="97"/>
    </row>
    <row r="42344" spans="18:18" x14ac:dyDescent="0.2">
      <c r="R42344" s="234"/>
    </row>
    <row r="42345" spans="18:18" x14ac:dyDescent="0.2">
      <c r="R42345" s="262"/>
    </row>
    <row r="42346" spans="18:18" x14ac:dyDescent="0.2">
      <c r="R42346" s="234"/>
    </row>
    <row r="42347" spans="18:18" x14ac:dyDescent="0.2">
      <c r="R42347" s="234"/>
    </row>
    <row r="42348" spans="18:18" x14ac:dyDescent="0.2">
      <c r="R42348" s="94"/>
    </row>
    <row r="42363" spans="18:18" x14ac:dyDescent="0.2">
      <c r="R42363" s="235"/>
    </row>
    <row r="42364" spans="18:18" x14ac:dyDescent="0.2">
      <c r="R42364" s="234"/>
    </row>
    <row r="42365" spans="18:18" x14ac:dyDescent="0.2">
      <c r="R42365" s="236"/>
    </row>
    <row r="42366" spans="18:18" x14ac:dyDescent="0.2">
      <c r="R42366" s="236"/>
    </row>
    <row r="42367" spans="18:18" x14ac:dyDescent="0.2">
      <c r="R42367" s="234"/>
    </row>
    <row r="42368" spans="18:18" x14ac:dyDescent="0.2">
      <c r="R42368" s="236"/>
    </row>
    <row r="42369" spans="18:18" x14ac:dyDescent="0.2">
      <c r="R42369" s="236"/>
    </row>
    <row r="42370" spans="18:18" x14ac:dyDescent="0.2">
      <c r="R42370" s="237"/>
    </row>
    <row r="42371" spans="18:18" x14ac:dyDescent="0.2">
      <c r="R42371" s="237"/>
    </row>
    <row r="42376" spans="18:18" x14ac:dyDescent="0.2">
      <c r="R42376" s="97"/>
    </row>
    <row r="42377" spans="18:18" x14ac:dyDescent="0.2">
      <c r="R42377" s="234"/>
    </row>
    <row r="42378" spans="18:18" x14ac:dyDescent="0.2">
      <c r="R42378" s="262"/>
    </row>
    <row r="42379" spans="18:18" x14ac:dyDescent="0.2">
      <c r="R42379" s="234"/>
    </row>
    <row r="42380" spans="18:18" x14ac:dyDescent="0.2">
      <c r="R42380" s="234"/>
    </row>
    <row r="42381" spans="18:18" x14ac:dyDescent="0.2">
      <c r="R42381" s="94"/>
    </row>
    <row r="42396" spans="18:18" x14ac:dyDescent="0.2">
      <c r="R42396" s="235"/>
    </row>
    <row r="42397" spans="18:18" x14ac:dyDescent="0.2">
      <c r="R42397" s="234"/>
    </row>
    <row r="42398" spans="18:18" x14ac:dyDescent="0.2">
      <c r="R42398" s="236"/>
    </row>
    <row r="42399" spans="18:18" x14ac:dyDescent="0.2">
      <c r="R42399" s="236"/>
    </row>
    <row r="42400" spans="18:18" x14ac:dyDescent="0.2">
      <c r="R42400" s="234"/>
    </row>
    <row r="42401" spans="18:18" x14ac:dyDescent="0.2">
      <c r="R42401" s="236"/>
    </row>
    <row r="42402" spans="18:18" x14ac:dyDescent="0.2">
      <c r="R42402" s="236"/>
    </row>
    <row r="42403" spans="18:18" x14ac:dyDescent="0.2">
      <c r="R42403" s="237"/>
    </row>
    <row r="42404" spans="18:18" x14ac:dyDescent="0.2">
      <c r="R42404" s="237"/>
    </row>
    <row r="42409" spans="18:18" x14ac:dyDescent="0.2">
      <c r="R42409" s="97"/>
    </row>
    <row r="42410" spans="18:18" x14ac:dyDescent="0.2">
      <c r="R42410" s="234"/>
    </row>
    <row r="42411" spans="18:18" x14ac:dyDescent="0.2">
      <c r="R42411" s="262"/>
    </row>
    <row r="42412" spans="18:18" x14ac:dyDescent="0.2">
      <c r="R42412" s="234"/>
    </row>
    <row r="42413" spans="18:18" x14ac:dyDescent="0.2">
      <c r="R42413" s="234"/>
    </row>
    <row r="42414" spans="18:18" x14ac:dyDescent="0.2">
      <c r="R42414" s="94"/>
    </row>
    <row r="42429" spans="18:18" x14ac:dyDescent="0.2">
      <c r="R42429" s="235"/>
    </row>
    <row r="42430" spans="18:18" x14ac:dyDescent="0.2">
      <c r="R42430" s="234"/>
    </row>
    <row r="42431" spans="18:18" x14ac:dyDescent="0.2">
      <c r="R42431" s="236"/>
    </row>
    <row r="42432" spans="18:18" x14ac:dyDescent="0.2">
      <c r="R42432" s="236"/>
    </row>
    <row r="42433" spans="18:18" x14ac:dyDescent="0.2">
      <c r="R42433" s="234"/>
    </row>
    <row r="42434" spans="18:18" x14ac:dyDescent="0.2">
      <c r="R42434" s="236"/>
    </row>
    <row r="42435" spans="18:18" x14ac:dyDescent="0.2">
      <c r="R42435" s="236"/>
    </row>
    <row r="42436" spans="18:18" x14ac:dyDescent="0.2">
      <c r="R42436" s="237"/>
    </row>
    <row r="42437" spans="18:18" x14ac:dyDescent="0.2">
      <c r="R42437" s="237"/>
    </row>
    <row r="42442" spans="18:18" x14ac:dyDescent="0.2">
      <c r="R42442" s="97"/>
    </row>
    <row r="42443" spans="18:18" x14ac:dyDescent="0.2">
      <c r="R42443" s="234"/>
    </row>
    <row r="42444" spans="18:18" x14ac:dyDescent="0.2">
      <c r="R42444" s="262"/>
    </row>
    <row r="42445" spans="18:18" x14ac:dyDescent="0.2">
      <c r="R42445" s="234"/>
    </row>
    <row r="42446" spans="18:18" x14ac:dyDescent="0.2">
      <c r="R42446" s="234"/>
    </row>
    <row r="42447" spans="18:18" x14ac:dyDescent="0.2">
      <c r="R42447" s="94"/>
    </row>
    <row r="42462" spans="18:18" x14ac:dyDescent="0.2">
      <c r="R42462" s="235"/>
    </row>
    <row r="42463" spans="18:18" x14ac:dyDescent="0.2">
      <c r="R42463" s="234"/>
    </row>
    <row r="42464" spans="18:18" x14ac:dyDescent="0.2">
      <c r="R42464" s="236"/>
    </row>
    <row r="42465" spans="18:18" x14ac:dyDescent="0.2">
      <c r="R42465" s="236"/>
    </row>
    <row r="42466" spans="18:18" x14ac:dyDescent="0.2">
      <c r="R42466" s="234"/>
    </row>
    <row r="42467" spans="18:18" x14ac:dyDescent="0.2">
      <c r="R42467" s="236"/>
    </row>
    <row r="42468" spans="18:18" x14ac:dyDescent="0.2">
      <c r="R42468" s="236"/>
    </row>
    <row r="42469" spans="18:18" x14ac:dyDescent="0.2">
      <c r="R42469" s="237"/>
    </row>
    <row r="42470" spans="18:18" x14ac:dyDescent="0.2">
      <c r="R42470" s="237"/>
    </row>
    <row r="42475" spans="18:18" x14ac:dyDescent="0.2">
      <c r="R42475" s="97"/>
    </row>
    <row r="42476" spans="18:18" x14ac:dyDescent="0.2">
      <c r="R42476" s="234"/>
    </row>
    <row r="42477" spans="18:18" x14ac:dyDescent="0.2">
      <c r="R42477" s="262"/>
    </row>
    <row r="42478" spans="18:18" x14ac:dyDescent="0.2">
      <c r="R42478" s="234"/>
    </row>
    <row r="42479" spans="18:18" x14ac:dyDescent="0.2">
      <c r="R42479" s="234"/>
    </row>
    <row r="42480" spans="18:18" x14ac:dyDescent="0.2">
      <c r="R42480" s="94"/>
    </row>
    <row r="42495" spans="18:18" x14ac:dyDescent="0.2">
      <c r="R42495" s="235"/>
    </row>
    <row r="42496" spans="18:18" x14ac:dyDescent="0.2">
      <c r="R42496" s="234"/>
    </row>
    <row r="42497" spans="18:18" x14ac:dyDescent="0.2">
      <c r="R42497" s="236"/>
    </row>
    <row r="42498" spans="18:18" x14ac:dyDescent="0.2">
      <c r="R42498" s="236"/>
    </row>
    <row r="42499" spans="18:18" x14ac:dyDescent="0.2">
      <c r="R42499" s="234"/>
    </row>
    <row r="42500" spans="18:18" x14ac:dyDescent="0.2">
      <c r="R42500" s="236"/>
    </row>
    <row r="42501" spans="18:18" x14ac:dyDescent="0.2">
      <c r="R42501" s="236"/>
    </row>
    <row r="42502" spans="18:18" x14ac:dyDescent="0.2">
      <c r="R42502" s="237"/>
    </row>
    <row r="42503" spans="18:18" x14ac:dyDescent="0.2">
      <c r="R42503" s="237"/>
    </row>
    <row r="42508" spans="18:18" x14ac:dyDescent="0.2">
      <c r="R42508" s="97"/>
    </row>
    <row r="42509" spans="18:18" x14ac:dyDescent="0.2">
      <c r="R42509" s="234"/>
    </row>
    <row r="42510" spans="18:18" x14ac:dyDescent="0.2">
      <c r="R42510" s="262"/>
    </row>
    <row r="42511" spans="18:18" x14ac:dyDescent="0.2">
      <c r="R42511" s="234"/>
    </row>
    <row r="42512" spans="18:18" x14ac:dyDescent="0.2">
      <c r="R42512" s="234"/>
    </row>
    <row r="42513" spans="18:18" x14ac:dyDescent="0.2">
      <c r="R42513" s="94"/>
    </row>
    <row r="42528" spans="18:18" x14ac:dyDescent="0.2">
      <c r="R42528" s="235"/>
    </row>
    <row r="42529" spans="18:18" x14ac:dyDescent="0.2">
      <c r="R42529" s="234"/>
    </row>
    <row r="42530" spans="18:18" x14ac:dyDescent="0.2">
      <c r="R42530" s="236"/>
    </row>
    <row r="42531" spans="18:18" x14ac:dyDescent="0.2">
      <c r="R42531" s="236"/>
    </row>
    <row r="42532" spans="18:18" x14ac:dyDescent="0.2">
      <c r="R42532" s="234"/>
    </row>
    <row r="42533" spans="18:18" x14ac:dyDescent="0.2">
      <c r="R42533" s="236"/>
    </row>
    <row r="42534" spans="18:18" x14ac:dyDescent="0.2">
      <c r="R42534" s="236"/>
    </row>
    <row r="42535" spans="18:18" x14ac:dyDescent="0.2">
      <c r="R42535" s="237"/>
    </row>
    <row r="42536" spans="18:18" x14ac:dyDescent="0.2">
      <c r="R42536" s="237"/>
    </row>
    <row r="42541" spans="18:18" x14ac:dyDescent="0.2">
      <c r="R42541" s="97"/>
    </row>
    <row r="42542" spans="18:18" x14ac:dyDescent="0.2">
      <c r="R42542" s="234"/>
    </row>
    <row r="42543" spans="18:18" x14ac:dyDescent="0.2">
      <c r="R42543" s="262"/>
    </row>
    <row r="42544" spans="18:18" x14ac:dyDescent="0.2">
      <c r="R42544" s="234"/>
    </row>
    <row r="42545" spans="18:18" x14ac:dyDescent="0.2">
      <c r="R42545" s="234"/>
    </row>
    <row r="42546" spans="18:18" x14ac:dyDescent="0.2">
      <c r="R42546" s="94"/>
    </row>
    <row r="42561" spans="18:18" x14ac:dyDescent="0.2">
      <c r="R42561" s="235"/>
    </row>
    <row r="42562" spans="18:18" x14ac:dyDescent="0.2">
      <c r="R42562" s="234"/>
    </row>
    <row r="42563" spans="18:18" x14ac:dyDescent="0.2">
      <c r="R42563" s="236"/>
    </row>
    <row r="42564" spans="18:18" x14ac:dyDescent="0.2">
      <c r="R42564" s="236"/>
    </row>
    <row r="42565" spans="18:18" x14ac:dyDescent="0.2">
      <c r="R42565" s="234"/>
    </row>
    <row r="42566" spans="18:18" x14ac:dyDescent="0.2">
      <c r="R42566" s="236"/>
    </row>
    <row r="42567" spans="18:18" x14ac:dyDescent="0.2">
      <c r="R42567" s="236"/>
    </row>
    <row r="42568" spans="18:18" x14ac:dyDescent="0.2">
      <c r="R42568" s="237"/>
    </row>
    <row r="42569" spans="18:18" x14ac:dyDescent="0.2">
      <c r="R42569" s="237"/>
    </row>
    <row r="42574" spans="18:18" x14ac:dyDescent="0.2">
      <c r="R42574" s="97"/>
    </row>
    <row r="42575" spans="18:18" x14ac:dyDescent="0.2">
      <c r="R42575" s="234"/>
    </row>
    <row r="42576" spans="18:18" x14ac:dyDescent="0.2">
      <c r="R42576" s="262"/>
    </row>
    <row r="42577" spans="18:18" x14ac:dyDescent="0.2">
      <c r="R42577" s="234"/>
    </row>
    <row r="42578" spans="18:18" x14ac:dyDescent="0.2">
      <c r="R42578" s="234"/>
    </row>
    <row r="42579" spans="18:18" x14ac:dyDescent="0.2">
      <c r="R42579" s="94"/>
    </row>
    <row r="42594" spans="18:18" x14ac:dyDescent="0.2">
      <c r="R42594" s="235"/>
    </row>
    <row r="42595" spans="18:18" x14ac:dyDescent="0.2">
      <c r="R42595" s="234"/>
    </row>
    <row r="42596" spans="18:18" x14ac:dyDescent="0.2">
      <c r="R42596" s="236"/>
    </row>
    <row r="42597" spans="18:18" x14ac:dyDescent="0.2">
      <c r="R42597" s="236"/>
    </row>
    <row r="42598" spans="18:18" x14ac:dyDescent="0.2">
      <c r="R42598" s="234"/>
    </row>
    <row r="42599" spans="18:18" x14ac:dyDescent="0.2">
      <c r="R42599" s="236"/>
    </row>
    <row r="42600" spans="18:18" x14ac:dyDescent="0.2">
      <c r="R42600" s="236"/>
    </row>
    <row r="42601" spans="18:18" x14ac:dyDescent="0.2">
      <c r="R42601" s="237"/>
    </row>
    <row r="42602" spans="18:18" x14ac:dyDescent="0.2">
      <c r="R42602" s="237"/>
    </row>
    <row r="42607" spans="18:18" x14ac:dyDescent="0.2">
      <c r="R42607" s="97"/>
    </row>
    <row r="42608" spans="18:18" x14ac:dyDescent="0.2">
      <c r="R42608" s="234"/>
    </row>
    <row r="42609" spans="18:18" x14ac:dyDescent="0.2">
      <c r="R42609" s="262"/>
    </row>
    <row r="42610" spans="18:18" x14ac:dyDescent="0.2">
      <c r="R42610" s="234"/>
    </row>
    <row r="42611" spans="18:18" x14ac:dyDescent="0.2">
      <c r="R42611" s="234"/>
    </row>
    <row r="42612" spans="18:18" x14ac:dyDescent="0.2">
      <c r="R42612" s="94"/>
    </row>
    <row r="42627" spans="18:18" x14ac:dyDescent="0.2">
      <c r="R42627" s="235"/>
    </row>
    <row r="42628" spans="18:18" x14ac:dyDescent="0.2">
      <c r="R42628" s="234"/>
    </row>
    <row r="42629" spans="18:18" x14ac:dyDescent="0.2">
      <c r="R42629" s="236"/>
    </row>
    <row r="42630" spans="18:18" x14ac:dyDescent="0.2">
      <c r="R42630" s="236"/>
    </row>
    <row r="42631" spans="18:18" x14ac:dyDescent="0.2">
      <c r="R42631" s="234"/>
    </row>
    <row r="42632" spans="18:18" x14ac:dyDescent="0.2">
      <c r="R42632" s="236"/>
    </row>
    <row r="42633" spans="18:18" x14ac:dyDescent="0.2">
      <c r="R42633" s="236"/>
    </row>
    <row r="42634" spans="18:18" x14ac:dyDescent="0.2">
      <c r="R42634" s="237"/>
    </row>
    <row r="42635" spans="18:18" x14ac:dyDescent="0.2">
      <c r="R42635" s="237"/>
    </row>
    <row r="42640" spans="18:18" x14ac:dyDescent="0.2">
      <c r="R42640" s="97"/>
    </row>
    <row r="42641" spans="18:18" x14ac:dyDescent="0.2">
      <c r="R42641" s="234"/>
    </row>
    <row r="42642" spans="18:18" x14ac:dyDescent="0.2">
      <c r="R42642" s="262"/>
    </row>
    <row r="42643" spans="18:18" x14ac:dyDescent="0.2">
      <c r="R42643" s="234"/>
    </row>
    <row r="42644" spans="18:18" x14ac:dyDescent="0.2">
      <c r="R42644" s="234"/>
    </row>
    <row r="42645" spans="18:18" x14ac:dyDescent="0.2">
      <c r="R42645" s="94"/>
    </row>
    <row r="42660" spans="18:18" x14ac:dyDescent="0.2">
      <c r="R42660" s="235"/>
    </row>
    <row r="42661" spans="18:18" x14ac:dyDescent="0.2">
      <c r="R42661" s="234"/>
    </row>
    <row r="42662" spans="18:18" x14ac:dyDescent="0.2">
      <c r="R42662" s="236"/>
    </row>
    <row r="42663" spans="18:18" x14ac:dyDescent="0.2">
      <c r="R42663" s="236"/>
    </row>
    <row r="42664" spans="18:18" x14ac:dyDescent="0.2">
      <c r="R42664" s="234"/>
    </row>
    <row r="42665" spans="18:18" x14ac:dyDescent="0.2">
      <c r="R42665" s="236"/>
    </row>
    <row r="42666" spans="18:18" x14ac:dyDescent="0.2">
      <c r="R42666" s="236"/>
    </row>
    <row r="42667" spans="18:18" x14ac:dyDescent="0.2">
      <c r="R42667" s="237"/>
    </row>
    <row r="42668" spans="18:18" x14ac:dyDescent="0.2">
      <c r="R42668" s="237"/>
    </row>
    <row r="42673" spans="18:18" x14ac:dyDescent="0.2">
      <c r="R42673" s="97"/>
    </row>
    <row r="42674" spans="18:18" x14ac:dyDescent="0.2">
      <c r="R42674" s="234"/>
    </row>
    <row r="42675" spans="18:18" x14ac:dyDescent="0.2">
      <c r="R42675" s="262"/>
    </row>
    <row r="42676" spans="18:18" x14ac:dyDescent="0.2">
      <c r="R42676" s="234"/>
    </row>
    <row r="42677" spans="18:18" x14ac:dyDescent="0.2">
      <c r="R42677" s="234"/>
    </row>
    <row r="42678" spans="18:18" x14ac:dyDescent="0.2">
      <c r="R42678" s="94"/>
    </row>
    <row r="42693" spans="18:18" x14ac:dyDescent="0.2">
      <c r="R42693" s="235"/>
    </row>
    <row r="42694" spans="18:18" x14ac:dyDescent="0.2">
      <c r="R42694" s="234"/>
    </row>
    <row r="42695" spans="18:18" x14ac:dyDescent="0.2">
      <c r="R42695" s="236"/>
    </row>
    <row r="42696" spans="18:18" x14ac:dyDescent="0.2">
      <c r="R42696" s="236"/>
    </row>
    <row r="42697" spans="18:18" x14ac:dyDescent="0.2">
      <c r="R42697" s="234"/>
    </row>
    <row r="42698" spans="18:18" x14ac:dyDescent="0.2">
      <c r="R42698" s="236"/>
    </row>
    <row r="42699" spans="18:18" x14ac:dyDescent="0.2">
      <c r="R42699" s="236"/>
    </row>
    <row r="42700" spans="18:18" x14ac:dyDescent="0.2">
      <c r="R42700" s="237"/>
    </row>
    <row r="42701" spans="18:18" x14ac:dyDescent="0.2">
      <c r="R42701" s="237"/>
    </row>
    <row r="42706" spans="18:18" x14ac:dyDescent="0.2">
      <c r="R42706" s="97"/>
    </row>
    <row r="42707" spans="18:18" x14ac:dyDescent="0.2">
      <c r="R42707" s="234"/>
    </row>
    <row r="42708" spans="18:18" x14ac:dyDescent="0.2">
      <c r="R42708" s="262"/>
    </row>
    <row r="42709" spans="18:18" x14ac:dyDescent="0.2">
      <c r="R42709" s="234"/>
    </row>
    <row r="42710" spans="18:18" x14ac:dyDescent="0.2">
      <c r="R42710" s="234"/>
    </row>
    <row r="42711" spans="18:18" x14ac:dyDescent="0.2">
      <c r="R42711" s="94"/>
    </row>
    <row r="42726" spans="18:18" x14ac:dyDescent="0.2">
      <c r="R42726" s="235"/>
    </row>
    <row r="42727" spans="18:18" x14ac:dyDescent="0.2">
      <c r="R42727" s="234"/>
    </row>
    <row r="42728" spans="18:18" x14ac:dyDescent="0.2">
      <c r="R42728" s="236"/>
    </row>
    <row r="42729" spans="18:18" x14ac:dyDescent="0.2">
      <c r="R42729" s="236"/>
    </row>
    <row r="42730" spans="18:18" x14ac:dyDescent="0.2">
      <c r="R42730" s="234"/>
    </row>
    <row r="42731" spans="18:18" x14ac:dyDescent="0.2">
      <c r="R42731" s="236"/>
    </row>
    <row r="42732" spans="18:18" x14ac:dyDescent="0.2">
      <c r="R42732" s="236"/>
    </row>
    <row r="42733" spans="18:18" x14ac:dyDescent="0.2">
      <c r="R42733" s="237"/>
    </row>
    <row r="42734" spans="18:18" x14ac:dyDescent="0.2">
      <c r="R42734" s="237"/>
    </row>
    <row r="42739" spans="18:18" x14ac:dyDescent="0.2">
      <c r="R42739" s="97"/>
    </row>
    <row r="42740" spans="18:18" x14ac:dyDescent="0.2">
      <c r="R42740" s="234"/>
    </row>
    <row r="42741" spans="18:18" x14ac:dyDescent="0.2">
      <c r="R42741" s="262"/>
    </row>
    <row r="42742" spans="18:18" x14ac:dyDescent="0.2">
      <c r="R42742" s="234"/>
    </row>
    <row r="42743" spans="18:18" x14ac:dyDescent="0.2">
      <c r="R42743" s="234"/>
    </row>
    <row r="42744" spans="18:18" x14ac:dyDescent="0.2">
      <c r="R42744" s="94"/>
    </row>
    <row r="42759" spans="18:18" x14ac:dyDescent="0.2">
      <c r="R42759" s="235"/>
    </row>
    <row r="42760" spans="18:18" x14ac:dyDescent="0.2">
      <c r="R42760" s="234"/>
    </row>
    <row r="42761" spans="18:18" x14ac:dyDescent="0.2">
      <c r="R42761" s="236"/>
    </row>
    <row r="42762" spans="18:18" x14ac:dyDescent="0.2">
      <c r="R42762" s="236"/>
    </row>
    <row r="42763" spans="18:18" x14ac:dyDescent="0.2">
      <c r="R42763" s="234"/>
    </row>
    <row r="42764" spans="18:18" x14ac:dyDescent="0.2">
      <c r="R42764" s="236"/>
    </row>
    <row r="42765" spans="18:18" x14ac:dyDescent="0.2">
      <c r="R42765" s="236"/>
    </row>
    <row r="42766" spans="18:18" x14ac:dyDescent="0.2">
      <c r="R42766" s="237"/>
    </row>
    <row r="42767" spans="18:18" x14ac:dyDescent="0.2">
      <c r="R42767" s="237"/>
    </row>
    <row r="42772" spans="18:18" x14ac:dyDescent="0.2">
      <c r="R42772" s="97"/>
    </row>
    <row r="42773" spans="18:18" x14ac:dyDescent="0.2">
      <c r="R42773" s="234"/>
    </row>
    <row r="42774" spans="18:18" x14ac:dyDescent="0.2">
      <c r="R42774" s="262"/>
    </row>
    <row r="42775" spans="18:18" x14ac:dyDescent="0.2">
      <c r="R42775" s="234"/>
    </row>
    <row r="42776" spans="18:18" x14ac:dyDescent="0.2">
      <c r="R42776" s="234"/>
    </row>
    <row r="42777" spans="18:18" x14ac:dyDescent="0.2">
      <c r="R42777" s="94"/>
    </row>
    <row r="42792" spans="18:18" x14ac:dyDescent="0.2">
      <c r="R42792" s="235"/>
    </row>
    <row r="42793" spans="18:18" x14ac:dyDescent="0.2">
      <c r="R42793" s="234"/>
    </row>
    <row r="42794" spans="18:18" x14ac:dyDescent="0.2">
      <c r="R42794" s="236"/>
    </row>
    <row r="42795" spans="18:18" x14ac:dyDescent="0.2">
      <c r="R42795" s="236"/>
    </row>
    <row r="42796" spans="18:18" x14ac:dyDescent="0.2">
      <c r="R42796" s="234"/>
    </row>
    <row r="42797" spans="18:18" x14ac:dyDescent="0.2">
      <c r="R42797" s="236"/>
    </row>
    <row r="42798" spans="18:18" x14ac:dyDescent="0.2">
      <c r="R42798" s="236"/>
    </row>
    <row r="42799" spans="18:18" x14ac:dyDescent="0.2">
      <c r="R42799" s="237"/>
    </row>
    <row r="42800" spans="18:18" x14ac:dyDescent="0.2">
      <c r="R42800" s="237"/>
    </row>
    <row r="42805" spans="18:18" x14ac:dyDescent="0.2">
      <c r="R42805" s="97"/>
    </row>
    <row r="42806" spans="18:18" x14ac:dyDescent="0.2">
      <c r="R42806" s="234"/>
    </row>
    <row r="42807" spans="18:18" x14ac:dyDescent="0.2">
      <c r="R42807" s="262"/>
    </row>
    <row r="42808" spans="18:18" x14ac:dyDescent="0.2">
      <c r="R42808" s="234"/>
    </row>
    <row r="42809" spans="18:18" x14ac:dyDescent="0.2">
      <c r="R42809" s="234"/>
    </row>
    <row r="42810" spans="18:18" x14ac:dyDescent="0.2">
      <c r="R42810" s="94"/>
    </row>
    <row r="42825" spans="18:18" x14ac:dyDescent="0.2">
      <c r="R42825" s="235"/>
    </row>
    <row r="42826" spans="18:18" x14ac:dyDescent="0.2">
      <c r="R42826" s="234"/>
    </row>
    <row r="42827" spans="18:18" x14ac:dyDescent="0.2">
      <c r="R42827" s="236"/>
    </row>
    <row r="42828" spans="18:18" x14ac:dyDescent="0.2">
      <c r="R42828" s="236"/>
    </row>
    <row r="42829" spans="18:18" x14ac:dyDescent="0.2">
      <c r="R42829" s="234"/>
    </row>
    <row r="42830" spans="18:18" x14ac:dyDescent="0.2">
      <c r="R42830" s="236"/>
    </row>
    <row r="42831" spans="18:18" x14ac:dyDescent="0.2">
      <c r="R42831" s="236"/>
    </row>
    <row r="42832" spans="18:18" x14ac:dyDescent="0.2">
      <c r="R42832" s="237"/>
    </row>
    <row r="42833" spans="18:18" x14ac:dyDescent="0.2">
      <c r="R42833" s="237"/>
    </row>
    <row r="42838" spans="18:18" x14ac:dyDescent="0.2">
      <c r="R42838" s="97"/>
    </row>
    <row r="42839" spans="18:18" x14ac:dyDescent="0.2">
      <c r="R42839" s="234"/>
    </row>
    <row r="42840" spans="18:18" x14ac:dyDescent="0.2">
      <c r="R42840" s="262"/>
    </row>
    <row r="42841" spans="18:18" x14ac:dyDescent="0.2">
      <c r="R42841" s="234"/>
    </row>
    <row r="42842" spans="18:18" x14ac:dyDescent="0.2">
      <c r="R42842" s="234"/>
    </row>
    <row r="42843" spans="18:18" x14ac:dyDescent="0.2">
      <c r="R42843" s="94"/>
    </row>
    <row r="42858" spans="18:18" x14ac:dyDescent="0.2">
      <c r="R42858" s="235"/>
    </row>
    <row r="42859" spans="18:18" x14ac:dyDescent="0.2">
      <c r="R42859" s="234"/>
    </row>
    <row r="42860" spans="18:18" x14ac:dyDescent="0.2">
      <c r="R42860" s="236"/>
    </row>
    <row r="42861" spans="18:18" x14ac:dyDescent="0.2">
      <c r="R42861" s="236"/>
    </row>
    <row r="42862" spans="18:18" x14ac:dyDescent="0.2">
      <c r="R42862" s="234"/>
    </row>
    <row r="42863" spans="18:18" x14ac:dyDescent="0.2">
      <c r="R42863" s="236"/>
    </row>
    <row r="42864" spans="18:18" x14ac:dyDescent="0.2">
      <c r="R42864" s="236"/>
    </row>
    <row r="42865" spans="18:18" x14ac:dyDescent="0.2">
      <c r="R42865" s="237"/>
    </row>
    <row r="42866" spans="18:18" x14ac:dyDescent="0.2">
      <c r="R42866" s="237"/>
    </row>
    <row r="42871" spans="18:18" x14ac:dyDescent="0.2">
      <c r="R42871" s="97"/>
    </row>
    <row r="42872" spans="18:18" x14ac:dyDescent="0.2">
      <c r="R42872" s="234"/>
    </row>
    <row r="42873" spans="18:18" x14ac:dyDescent="0.2">
      <c r="R42873" s="262"/>
    </row>
    <row r="42874" spans="18:18" x14ac:dyDescent="0.2">
      <c r="R42874" s="234"/>
    </row>
    <row r="42875" spans="18:18" x14ac:dyDescent="0.2">
      <c r="R42875" s="234"/>
    </row>
    <row r="42876" spans="18:18" x14ac:dyDescent="0.2">
      <c r="R42876" s="94"/>
    </row>
    <row r="42891" spans="18:18" x14ac:dyDescent="0.2">
      <c r="R42891" s="235"/>
    </row>
    <row r="42892" spans="18:18" x14ac:dyDescent="0.2">
      <c r="R42892" s="234"/>
    </row>
    <row r="42893" spans="18:18" x14ac:dyDescent="0.2">
      <c r="R42893" s="236"/>
    </row>
    <row r="42894" spans="18:18" x14ac:dyDescent="0.2">
      <c r="R42894" s="236"/>
    </row>
    <row r="42895" spans="18:18" x14ac:dyDescent="0.2">
      <c r="R42895" s="234"/>
    </row>
    <row r="42896" spans="18:18" x14ac:dyDescent="0.2">
      <c r="R42896" s="236"/>
    </row>
    <row r="42897" spans="18:18" x14ac:dyDescent="0.2">
      <c r="R42897" s="236"/>
    </row>
    <row r="42898" spans="18:18" x14ac:dyDescent="0.2">
      <c r="R42898" s="237"/>
    </row>
    <row r="42899" spans="18:18" x14ac:dyDescent="0.2">
      <c r="R42899" s="237"/>
    </row>
    <row r="42904" spans="18:18" x14ac:dyDescent="0.2">
      <c r="R42904" s="97"/>
    </row>
    <row r="42905" spans="18:18" x14ac:dyDescent="0.2">
      <c r="R42905" s="234"/>
    </row>
    <row r="42906" spans="18:18" x14ac:dyDescent="0.2">
      <c r="R42906" s="262"/>
    </row>
    <row r="42907" spans="18:18" x14ac:dyDescent="0.2">
      <c r="R42907" s="234"/>
    </row>
    <row r="42908" spans="18:18" x14ac:dyDescent="0.2">
      <c r="R42908" s="234"/>
    </row>
    <row r="42909" spans="18:18" x14ac:dyDescent="0.2">
      <c r="R42909" s="94"/>
    </row>
    <row r="42924" spans="18:18" x14ac:dyDescent="0.2">
      <c r="R42924" s="235"/>
    </row>
    <row r="42925" spans="18:18" x14ac:dyDescent="0.2">
      <c r="R42925" s="234"/>
    </row>
    <row r="42926" spans="18:18" x14ac:dyDescent="0.2">
      <c r="R42926" s="236"/>
    </row>
    <row r="42927" spans="18:18" x14ac:dyDescent="0.2">
      <c r="R42927" s="236"/>
    </row>
    <row r="42928" spans="18:18" x14ac:dyDescent="0.2">
      <c r="R42928" s="234"/>
    </row>
    <row r="42929" spans="18:18" x14ac:dyDescent="0.2">
      <c r="R42929" s="236"/>
    </row>
    <row r="42930" spans="18:18" x14ac:dyDescent="0.2">
      <c r="R42930" s="236"/>
    </row>
    <row r="42931" spans="18:18" x14ac:dyDescent="0.2">
      <c r="R42931" s="237"/>
    </row>
    <row r="42932" spans="18:18" x14ac:dyDescent="0.2">
      <c r="R42932" s="237"/>
    </row>
    <row r="42937" spans="18:18" x14ac:dyDescent="0.2">
      <c r="R42937" s="97"/>
    </row>
    <row r="42938" spans="18:18" x14ac:dyDescent="0.2">
      <c r="R42938" s="234"/>
    </row>
    <row r="42939" spans="18:18" x14ac:dyDescent="0.2">
      <c r="R42939" s="262"/>
    </row>
    <row r="42940" spans="18:18" x14ac:dyDescent="0.2">
      <c r="R42940" s="234"/>
    </row>
    <row r="42941" spans="18:18" x14ac:dyDescent="0.2">
      <c r="R42941" s="234"/>
    </row>
    <row r="42942" spans="18:18" x14ac:dyDescent="0.2">
      <c r="R42942" s="94"/>
    </row>
    <row r="42957" spans="18:18" x14ac:dyDescent="0.2">
      <c r="R42957" s="235"/>
    </row>
    <row r="42958" spans="18:18" x14ac:dyDescent="0.2">
      <c r="R42958" s="234"/>
    </row>
    <row r="42959" spans="18:18" x14ac:dyDescent="0.2">
      <c r="R42959" s="236"/>
    </row>
    <row r="42960" spans="18:18" x14ac:dyDescent="0.2">
      <c r="R42960" s="236"/>
    </row>
    <row r="42961" spans="18:18" x14ac:dyDescent="0.2">
      <c r="R42961" s="234"/>
    </row>
    <row r="42962" spans="18:18" x14ac:dyDescent="0.2">
      <c r="R42962" s="236"/>
    </row>
    <row r="42963" spans="18:18" x14ac:dyDescent="0.2">
      <c r="R42963" s="236"/>
    </row>
    <row r="42964" spans="18:18" x14ac:dyDescent="0.2">
      <c r="R42964" s="237"/>
    </row>
    <row r="42965" spans="18:18" x14ac:dyDescent="0.2">
      <c r="R42965" s="237"/>
    </row>
    <row r="42970" spans="18:18" x14ac:dyDescent="0.2">
      <c r="R42970" s="97"/>
    </row>
    <row r="42971" spans="18:18" x14ac:dyDescent="0.2">
      <c r="R42971" s="234"/>
    </row>
    <row r="42972" spans="18:18" x14ac:dyDescent="0.2">
      <c r="R42972" s="262"/>
    </row>
    <row r="42973" spans="18:18" x14ac:dyDescent="0.2">
      <c r="R42973" s="234"/>
    </row>
    <row r="42974" spans="18:18" x14ac:dyDescent="0.2">
      <c r="R42974" s="234"/>
    </row>
    <row r="42975" spans="18:18" x14ac:dyDescent="0.2">
      <c r="R42975" s="94"/>
    </row>
    <row r="42990" spans="18:18" x14ac:dyDescent="0.2">
      <c r="R42990" s="235"/>
    </row>
    <row r="42991" spans="18:18" x14ac:dyDescent="0.2">
      <c r="R42991" s="234"/>
    </row>
    <row r="42992" spans="18:18" x14ac:dyDescent="0.2">
      <c r="R42992" s="236"/>
    </row>
    <row r="42993" spans="18:18" x14ac:dyDescent="0.2">
      <c r="R42993" s="236"/>
    </row>
    <row r="42994" spans="18:18" x14ac:dyDescent="0.2">
      <c r="R42994" s="234"/>
    </row>
    <row r="42995" spans="18:18" x14ac:dyDescent="0.2">
      <c r="R42995" s="236"/>
    </row>
    <row r="42996" spans="18:18" x14ac:dyDescent="0.2">
      <c r="R42996" s="236"/>
    </row>
    <row r="42997" spans="18:18" x14ac:dyDescent="0.2">
      <c r="R42997" s="237"/>
    </row>
    <row r="42998" spans="18:18" x14ac:dyDescent="0.2">
      <c r="R42998" s="237"/>
    </row>
    <row r="43003" spans="18:18" x14ac:dyDescent="0.2">
      <c r="R43003" s="97"/>
    </row>
    <row r="43004" spans="18:18" x14ac:dyDescent="0.2">
      <c r="R43004" s="234"/>
    </row>
    <row r="43005" spans="18:18" x14ac:dyDescent="0.2">
      <c r="R43005" s="262"/>
    </row>
    <row r="43006" spans="18:18" x14ac:dyDescent="0.2">
      <c r="R43006" s="234"/>
    </row>
    <row r="43007" spans="18:18" x14ac:dyDescent="0.2">
      <c r="R43007" s="234"/>
    </row>
    <row r="43008" spans="18:18" x14ac:dyDescent="0.2">
      <c r="R43008" s="94"/>
    </row>
    <row r="43023" spans="18:18" x14ac:dyDescent="0.2">
      <c r="R43023" s="235"/>
    </row>
    <row r="43024" spans="18:18" x14ac:dyDescent="0.2">
      <c r="R43024" s="234"/>
    </row>
    <row r="43025" spans="18:18" x14ac:dyDescent="0.2">
      <c r="R43025" s="236"/>
    </row>
    <row r="43026" spans="18:18" x14ac:dyDescent="0.2">
      <c r="R43026" s="236"/>
    </row>
    <row r="43027" spans="18:18" x14ac:dyDescent="0.2">
      <c r="R43027" s="234"/>
    </row>
    <row r="43028" spans="18:18" x14ac:dyDescent="0.2">
      <c r="R43028" s="236"/>
    </row>
    <row r="43029" spans="18:18" x14ac:dyDescent="0.2">
      <c r="R43029" s="236"/>
    </row>
    <row r="43030" spans="18:18" x14ac:dyDescent="0.2">
      <c r="R43030" s="237"/>
    </row>
    <row r="43031" spans="18:18" x14ac:dyDescent="0.2">
      <c r="R43031" s="237"/>
    </row>
    <row r="43036" spans="18:18" x14ac:dyDescent="0.2">
      <c r="R43036" s="97"/>
    </row>
    <row r="43037" spans="18:18" x14ac:dyDescent="0.2">
      <c r="R43037" s="234"/>
    </row>
    <row r="43038" spans="18:18" x14ac:dyDescent="0.2">
      <c r="R43038" s="262"/>
    </row>
    <row r="43039" spans="18:18" x14ac:dyDescent="0.2">
      <c r="R43039" s="234"/>
    </row>
    <row r="43040" spans="18:18" x14ac:dyDescent="0.2">
      <c r="R43040" s="234"/>
    </row>
    <row r="43041" spans="18:18" x14ac:dyDescent="0.2">
      <c r="R43041" s="94"/>
    </row>
    <row r="43056" spans="18:18" x14ac:dyDescent="0.2">
      <c r="R43056" s="235"/>
    </row>
    <row r="43057" spans="18:18" x14ac:dyDescent="0.2">
      <c r="R43057" s="234"/>
    </row>
    <row r="43058" spans="18:18" x14ac:dyDescent="0.2">
      <c r="R43058" s="236"/>
    </row>
    <row r="43059" spans="18:18" x14ac:dyDescent="0.2">
      <c r="R43059" s="236"/>
    </row>
    <row r="43060" spans="18:18" x14ac:dyDescent="0.2">
      <c r="R43060" s="234"/>
    </row>
    <row r="43061" spans="18:18" x14ac:dyDescent="0.2">
      <c r="R43061" s="236"/>
    </row>
    <row r="43062" spans="18:18" x14ac:dyDescent="0.2">
      <c r="R43062" s="236"/>
    </row>
    <row r="43063" spans="18:18" x14ac:dyDescent="0.2">
      <c r="R43063" s="237"/>
    </row>
    <row r="43064" spans="18:18" x14ac:dyDescent="0.2">
      <c r="R43064" s="237"/>
    </row>
    <row r="43069" spans="18:18" x14ac:dyDescent="0.2">
      <c r="R43069" s="97"/>
    </row>
    <row r="43070" spans="18:18" x14ac:dyDescent="0.2">
      <c r="R43070" s="234"/>
    </row>
    <row r="43071" spans="18:18" x14ac:dyDescent="0.2">
      <c r="R43071" s="262"/>
    </row>
    <row r="43072" spans="18:18" x14ac:dyDescent="0.2">
      <c r="R43072" s="234"/>
    </row>
    <row r="43073" spans="18:18" x14ac:dyDescent="0.2">
      <c r="R43073" s="234"/>
    </row>
    <row r="43074" spans="18:18" x14ac:dyDescent="0.2">
      <c r="R43074" s="94"/>
    </row>
    <row r="43089" spans="18:18" x14ac:dyDescent="0.2">
      <c r="R43089" s="235"/>
    </row>
    <row r="43090" spans="18:18" x14ac:dyDescent="0.2">
      <c r="R43090" s="234"/>
    </row>
    <row r="43091" spans="18:18" x14ac:dyDescent="0.2">
      <c r="R43091" s="236"/>
    </row>
    <row r="43092" spans="18:18" x14ac:dyDescent="0.2">
      <c r="R43092" s="236"/>
    </row>
    <row r="43093" spans="18:18" x14ac:dyDescent="0.2">
      <c r="R43093" s="234"/>
    </row>
    <row r="43094" spans="18:18" x14ac:dyDescent="0.2">
      <c r="R43094" s="236"/>
    </row>
    <row r="43095" spans="18:18" x14ac:dyDescent="0.2">
      <c r="R43095" s="236"/>
    </row>
    <row r="43096" spans="18:18" x14ac:dyDescent="0.2">
      <c r="R43096" s="237"/>
    </row>
    <row r="43097" spans="18:18" x14ac:dyDescent="0.2">
      <c r="R43097" s="237"/>
    </row>
    <row r="43102" spans="18:18" x14ac:dyDescent="0.2">
      <c r="R43102" s="97"/>
    </row>
    <row r="43103" spans="18:18" x14ac:dyDescent="0.2">
      <c r="R43103" s="234"/>
    </row>
    <row r="43104" spans="18:18" x14ac:dyDescent="0.2">
      <c r="R43104" s="262"/>
    </row>
    <row r="43105" spans="18:18" x14ac:dyDescent="0.2">
      <c r="R43105" s="234"/>
    </row>
    <row r="43106" spans="18:18" x14ac:dyDescent="0.2">
      <c r="R43106" s="234"/>
    </row>
    <row r="43107" spans="18:18" x14ac:dyDescent="0.2">
      <c r="R43107" s="94"/>
    </row>
    <row r="43122" spans="18:18" x14ac:dyDescent="0.2">
      <c r="R43122" s="235"/>
    </row>
    <row r="43123" spans="18:18" x14ac:dyDescent="0.2">
      <c r="R43123" s="234"/>
    </row>
    <row r="43124" spans="18:18" x14ac:dyDescent="0.2">
      <c r="R43124" s="236"/>
    </row>
    <row r="43125" spans="18:18" x14ac:dyDescent="0.2">
      <c r="R43125" s="236"/>
    </row>
    <row r="43126" spans="18:18" x14ac:dyDescent="0.2">
      <c r="R43126" s="234"/>
    </row>
    <row r="43127" spans="18:18" x14ac:dyDescent="0.2">
      <c r="R43127" s="236"/>
    </row>
    <row r="43128" spans="18:18" x14ac:dyDescent="0.2">
      <c r="R43128" s="236"/>
    </row>
    <row r="43129" spans="18:18" x14ac:dyDescent="0.2">
      <c r="R43129" s="237"/>
    </row>
    <row r="43130" spans="18:18" x14ac:dyDescent="0.2">
      <c r="R43130" s="237"/>
    </row>
    <row r="43135" spans="18:18" x14ac:dyDescent="0.2">
      <c r="R43135" s="97"/>
    </row>
    <row r="43136" spans="18:18" x14ac:dyDescent="0.2">
      <c r="R43136" s="234"/>
    </row>
    <row r="43137" spans="18:18" x14ac:dyDescent="0.2">
      <c r="R43137" s="262"/>
    </row>
    <row r="43138" spans="18:18" x14ac:dyDescent="0.2">
      <c r="R43138" s="234"/>
    </row>
    <row r="43139" spans="18:18" x14ac:dyDescent="0.2">
      <c r="R43139" s="234"/>
    </row>
    <row r="43140" spans="18:18" x14ac:dyDescent="0.2">
      <c r="R43140" s="94"/>
    </row>
    <row r="43155" spans="18:18" x14ac:dyDescent="0.2">
      <c r="R43155" s="235"/>
    </row>
    <row r="43156" spans="18:18" x14ac:dyDescent="0.2">
      <c r="R43156" s="234"/>
    </row>
    <row r="43157" spans="18:18" x14ac:dyDescent="0.2">
      <c r="R43157" s="236"/>
    </row>
    <row r="43158" spans="18:18" x14ac:dyDescent="0.2">
      <c r="R43158" s="236"/>
    </row>
    <row r="43159" spans="18:18" x14ac:dyDescent="0.2">
      <c r="R43159" s="234"/>
    </row>
    <row r="43160" spans="18:18" x14ac:dyDescent="0.2">
      <c r="R43160" s="236"/>
    </row>
    <row r="43161" spans="18:18" x14ac:dyDescent="0.2">
      <c r="R43161" s="236"/>
    </row>
    <row r="43162" spans="18:18" x14ac:dyDescent="0.2">
      <c r="R43162" s="237"/>
    </row>
    <row r="43163" spans="18:18" x14ac:dyDescent="0.2">
      <c r="R43163" s="237"/>
    </row>
    <row r="43168" spans="18:18" x14ac:dyDescent="0.2">
      <c r="R43168" s="97"/>
    </row>
    <row r="43169" spans="18:18" x14ac:dyDescent="0.2">
      <c r="R43169" s="234"/>
    </row>
    <row r="43170" spans="18:18" x14ac:dyDescent="0.2">
      <c r="R43170" s="262"/>
    </row>
    <row r="43171" spans="18:18" x14ac:dyDescent="0.2">
      <c r="R43171" s="234"/>
    </row>
    <row r="43172" spans="18:18" x14ac:dyDescent="0.2">
      <c r="R43172" s="234"/>
    </row>
    <row r="43173" spans="18:18" x14ac:dyDescent="0.2">
      <c r="R43173" s="94"/>
    </row>
    <row r="43188" spans="18:18" x14ac:dyDescent="0.2">
      <c r="R43188" s="235"/>
    </row>
    <row r="43189" spans="18:18" x14ac:dyDescent="0.2">
      <c r="R43189" s="234"/>
    </row>
    <row r="43190" spans="18:18" x14ac:dyDescent="0.2">
      <c r="R43190" s="236"/>
    </row>
    <row r="43191" spans="18:18" x14ac:dyDescent="0.2">
      <c r="R43191" s="236"/>
    </row>
    <row r="43192" spans="18:18" x14ac:dyDescent="0.2">
      <c r="R43192" s="234"/>
    </row>
    <row r="43193" spans="18:18" x14ac:dyDescent="0.2">
      <c r="R43193" s="236"/>
    </row>
    <row r="43194" spans="18:18" x14ac:dyDescent="0.2">
      <c r="R43194" s="236"/>
    </row>
    <row r="43195" spans="18:18" x14ac:dyDescent="0.2">
      <c r="R43195" s="237"/>
    </row>
    <row r="43196" spans="18:18" x14ac:dyDescent="0.2">
      <c r="R43196" s="237"/>
    </row>
    <row r="43201" spans="18:18" x14ac:dyDescent="0.2">
      <c r="R43201" s="97"/>
    </row>
    <row r="43202" spans="18:18" x14ac:dyDescent="0.2">
      <c r="R43202" s="234"/>
    </row>
    <row r="43203" spans="18:18" x14ac:dyDescent="0.2">
      <c r="R43203" s="262"/>
    </row>
    <row r="43204" spans="18:18" x14ac:dyDescent="0.2">
      <c r="R43204" s="234"/>
    </row>
    <row r="43205" spans="18:18" x14ac:dyDescent="0.2">
      <c r="R43205" s="234"/>
    </row>
    <row r="43206" spans="18:18" x14ac:dyDescent="0.2">
      <c r="R43206" s="94"/>
    </row>
    <row r="43221" spans="18:18" x14ac:dyDescent="0.2">
      <c r="R43221" s="235"/>
    </row>
    <row r="43222" spans="18:18" x14ac:dyDescent="0.2">
      <c r="R43222" s="234"/>
    </row>
    <row r="43223" spans="18:18" x14ac:dyDescent="0.2">
      <c r="R43223" s="236"/>
    </row>
    <row r="43224" spans="18:18" x14ac:dyDescent="0.2">
      <c r="R43224" s="236"/>
    </row>
    <row r="43225" spans="18:18" x14ac:dyDescent="0.2">
      <c r="R43225" s="234"/>
    </row>
    <row r="43226" spans="18:18" x14ac:dyDescent="0.2">
      <c r="R43226" s="236"/>
    </row>
    <row r="43227" spans="18:18" x14ac:dyDescent="0.2">
      <c r="R43227" s="236"/>
    </row>
    <row r="43228" spans="18:18" x14ac:dyDescent="0.2">
      <c r="R43228" s="237"/>
    </row>
    <row r="43229" spans="18:18" x14ac:dyDescent="0.2">
      <c r="R43229" s="237"/>
    </row>
    <row r="43234" spans="18:18" x14ac:dyDescent="0.2">
      <c r="R43234" s="97"/>
    </row>
    <row r="43235" spans="18:18" x14ac:dyDescent="0.2">
      <c r="R43235" s="234"/>
    </row>
    <row r="43236" spans="18:18" x14ac:dyDescent="0.2">
      <c r="R43236" s="262"/>
    </row>
    <row r="43237" spans="18:18" x14ac:dyDescent="0.2">
      <c r="R43237" s="234"/>
    </row>
    <row r="43238" spans="18:18" x14ac:dyDescent="0.2">
      <c r="R43238" s="234"/>
    </row>
    <row r="43239" spans="18:18" x14ac:dyDescent="0.2">
      <c r="R43239" s="94"/>
    </row>
    <row r="43254" spans="18:18" x14ac:dyDescent="0.2">
      <c r="R43254" s="235"/>
    </row>
    <row r="43255" spans="18:18" x14ac:dyDescent="0.2">
      <c r="R43255" s="234"/>
    </row>
    <row r="43256" spans="18:18" x14ac:dyDescent="0.2">
      <c r="R43256" s="236"/>
    </row>
    <row r="43257" spans="18:18" x14ac:dyDescent="0.2">
      <c r="R43257" s="236"/>
    </row>
    <row r="43258" spans="18:18" x14ac:dyDescent="0.2">
      <c r="R43258" s="234"/>
    </row>
    <row r="43259" spans="18:18" x14ac:dyDescent="0.2">
      <c r="R43259" s="236"/>
    </row>
    <row r="43260" spans="18:18" x14ac:dyDescent="0.2">
      <c r="R43260" s="236"/>
    </row>
    <row r="43261" spans="18:18" x14ac:dyDescent="0.2">
      <c r="R43261" s="237"/>
    </row>
    <row r="43262" spans="18:18" x14ac:dyDescent="0.2">
      <c r="R43262" s="237"/>
    </row>
    <row r="43267" spans="18:18" x14ac:dyDescent="0.2">
      <c r="R43267" s="97"/>
    </row>
    <row r="43268" spans="18:18" x14ac:dyDescent="0.2">
      <c r="R43268" s="234"/>
    </row>
    <row r="43269" spans="18:18" x14ac:dyDescent="0.2">
      <c r="R43269" s="262"/>
    </row>
    <row r="43270" spans="18:18" x14ac:dyDescent="0.2">
      <c r="R43270" s="234"/>
    </row>
    <row r="43271" spans="18:18" x14ac:dyDescent="0.2">
      <c r="R43271" s="234"/>
    </row>
    <row r="43272" spans="18:18" x14ac:dyDescent="0.2">
      <c r="R43272" s="94"/>
    </row>
    <row r="43287" spans="18:18" x14ac:dyDescent="0.2">
      <c r="R43287" s="235"/>
    </row>
    <row r="43288" spans="18:18" x14ac:dyDescent="0.2">
      <c r="R43288" s="234"/>
    </row>
    <row r="43289" spans="18:18" x14ac:dyDescent="0.2">
      <c r="R43289" s="236"/>
    </row>
    <row r="43290" spans="18:18" x14ac:dyDescent="0.2">
      <c r="R43290" s="236"/>
    </row>
    <row r="43291" spans="18:18" x14ac:dyDescent="0.2">
      <c r="R43291" s="234"/>
    </row>
    <row r="43292" spans="18:18" x14ac:dyDescent="0.2">
      <c r="R43292" s="236"/>
    </row>
    <row r="43293" spans="18:18" x14ac:dyDescent="0.2">
      <c r="R43293" s="236"/>
    </row>
    <row r="43294" spans="18:18" x14ac:dyDescent="0.2">
      <c r="R43294" s="237"/>
    </row>
    <row r="43295" spans="18:18" x14ac:dyDescent="0.2">
      <c r="R43295" s="237"/>
    </row>
    <row r="43300" spans="18:18" x14ac:dyDescent="0.2">
      <c r="R43300" s="97"/>
    </row>
    <row r="43301" spans="18:18" x14ac:dyDescent="0.2">
      <c r="R43301" s="234"/>
    </row>
    <row r="43302" spans="18:18" x14ac:dyDescent="0.2">
      <c r="R43302" s="262"/>
    </row>
    <row r="43303" spans="18:18" x14ac:dyDescent="0.2">
      <c r="R43303" s="234"/>
    </row>
    <row r="43304" spans="18:18" x14ac:dyDescent="0.2">
      <c r="R43304" s="234"/>
    </row>
    <row r="43305" spans="18:18" x14ac:dyDescent="0.2">
      <c r="R43305" s="94"/>
    </row>
    <row r="43320" spans="18:18" x14ac:dyDescent="0.2">
      <c r="R43320" s="235"/>
    </row>
    <row r="43321" spans="18:18" x14ac:dyDescent="0.2">
      <c r="R43321" s="234"/>
    </row>
    <row r="43322" spans="18:18" x14ac:dyDescent="0.2">
      <c r="R43322" s="236"/>
    </row>
    <row r="43323" spans="18:18" x14ac:dyDescent="0.2">
      <c r="R43323" s="236"/>
    </row>
    <row r="43324" spans="18:18" x14ac:dyDescent="0.2">
      <c r="R43324" s="234"/>
    </row>
    <row r="43325" spans="18:18" x14ac:dyDescent="0.2">
      <c r="R43325" s="236"/>
    </row>
    <row r="43326" spans="18:18" x14ac:dyDescent="0.2">
      <c r="R43326" s="236"/>
    </row>
    <row r="43327" spans="18:18" x14ac:dyDescent="0.2">
      <c r="R43327" s="237"/>
    </row>
    <row r="43328" spans="18:18" x14ac:dyDescent="0.2">
      <c r="R43328" s="237"/>
    </row>
    <row r="43333" spans="18:18" x14ac:dyDescent="0.2">
      <c r="R43333" s="97"/>
    </row>
    <row r="43334" spans="18:18" x14ac:dyDescent="0.2">
      <c r="R43334" s="234"/>
    </row>
    <row r="43335" spans="18:18" x14ac:dyDescent="0.2">
      <c r="R43335" s="262"/>
    </row>
    <row r="43336" spans="18:18" x14ac:dyDescent="0.2">
      <c r="R43336" s="234"/>
    </row>
    <row r="43337" spans="18:18" x14ac:dyDescent="0.2">
      <c r="R43337" s="234"/>
    </row>
    <row r="43338" spans="18:18" x14ac:dyDescent="0.2">
      <c r="R43338" s="94"/>
    </row>
    <row r="43353" spans="18:18" x14ac:dyDescent="0.2">
      <c r="R43353" s="235"/>
    </row>
    <row r="43354" spans="18:18" x14ac:dyDescent="0.2">
      <c r="R43354" s="234"/>
    </row>
    <row r="43355" spans="18:18" x14ac:dyDescent="0.2">
      <c r="R43355" s="236"/>
    </row>
    <row r="43356" spans="18:18" x14ac:dyDescent="0.2">
      <c r="R43356" s="236"/>
    </row>
    <row r="43357" spans="18:18" x14ac:dyDescent="0.2">
      <c r="R43357" s="234"/>
    </row>
    <row r="43358" spans="18:18" x14ac:dyDescent="0.2">
      <c r="R43358" s="236"/>
    </row>
    <row r="43359" spans="18:18" x14ac:dyDescent="0.2">
      <c r="R43359" s="236"/>
    </row>
    <row r="43360" spans="18:18" x14ac:dyDescent="0.2">
      <c r="R43360" s="237"/>
    </row>
    <row r="43361" spans="18:18" x14ac:dyDescent="0.2">
      <c r="R43361" s="237"/>
    </row>
    <row r="43366" spans="18:18" x14ac:dyDescent="0.2">
      <c r="R43366" s="97"/>
    </row>
    <row r="43367" spans="18:18" x14ac:dyDescent="0.2">
      <c r="R43367" s="234"/>
    </row>
    <row r="43368" spans="18:18" x14ac:dyDescent="0.2">
      <c r="R43368" s="262"/>
    </row>
    <row r="43369" spans="18:18" x14ac:dyDescent="0.2">
      <c r="R43369" s="234"/>
    </row>
    <row r="43370" spans="18:18" x14ac:dyDescent="0.2">
      <c r="R43370" s="234"/>
    </row>
    <row r="43371" spans="18:18" x14ac:dyDescent="0.2">
      <c r="R43371" s="94"/>
    </row>
    <row r="43386" spans="18:18" x14ac:dyDescent="0.2">
      <c r="R43386" s="235"/>
    </row>
    <row r="43387" spans="18:18" x14ac:dyDescent="0.2">
      <c r="R43387" s="234"/>
    </row>
    <row r="43388" spans="18:18" x14ac:dyDescent="0.2">
      <c r="R43388" s="236"/>
    </row>
    <row r="43389" spans="18:18" x14ac:dyDescent="0.2">
      <c r="R43389" s="236"/>
    </row>
    <row r="43390" spans="18:18" x14ac:dyDescent="0.2">
      <c r="R43390" s="234"/>
    </row>
    <row r="43391" spans="18:18" x14ac:dyDescent="0.2">
      <c r="R43391" s="236"/>
    </row>
    <row r="43392" spans="18:18" x14ac:dyDescent="0.2">
      <c r="R43392" s="236"/>
    </row>
    <row r="43393" spans="18:18" x14ac:dyDescent="0.2">
      <c r="R43393" s="237"/>
    </row>
    <row r="43394" spans="18:18" x14ac:dyDescent="0.2">
      <c r="R43394" s="237"/>
    </row>
    <row r="43399" spans="18:18" x14ac:dyDescent="0.2">
      <c r="R43399" s="97"/>
    </row>
    <row r="43400" spans="18:18" x14ac:dyDescent="0.2">
      <c r="R43400" s="234"/>
    </row>
    <row r="43401" spans="18:18" x14ac:dyDescent="0.2">
      <c r="R43401" s="262"/>
    </row>
    <row r="43402" spans="18:18" x14ac:dyDescent="0.2">
      <c r="R43402" s="234"/>
    </row>
    <row r="43403" spans="18:18" x14ac:dyDescent="0.2">
      <c r="R43403" s="234"/>
    </row>
    <row r="43404" spans="18:18" x14ac:dyDescent="0.2">
      <c r="R43404" s="94"/>
    </row>
    <row r="43419" spans="18:18" x14ac:dyDescent="0.2">
      <c r="R43419" s="235"/>
    </row>
    <row r="43420" spans="18:18" x14ac:dyDescent="0.2">
      <c r="R43420" s="234"/>
    </row>
    <row r="43421" spans="18:18" x14ac:dyDescent="0.2">
      <c r="R43421" s="236"/>
    </row>
    <row r="43422" spans="18:18" x14ac:dyDescent="0.2">
      <c r="R43422" s="236"/>
    </row>
    <row r="43423" spans="18:18" x14ac:dyDescent="0.2">
      <c r="R43423" s="234"/>
    </row>
    <row r="43424" spans="18:18" x14ac:dyDescent="0.2">
      <c r="R43424" s="236"/>
    </row>
    <row r="43425" spans="18:18" x14ac:dyDescent="0.2">
      <c r="R43425" s="236"/>
    </row>
    <row r="43426" spans="18:18" x14ac:dyDescent="0.2">
      <c r="R43426" s="237"/>
    </row>
    <row r="43427" spans="18:18" x14ac:dyDescent="0.2">
      <c r="R43427" s="237"/>
    </row>
    <row r="43432" spans="18:18" x14ac:dyDescent="0.2">
      <c r="R43432" s="97"/>
    </row>
    <row r="43433" spans="18:18" x14ac:dyDescent="0.2">
      <c r="R43433" s="234"/>
    </row>
    <row r="43434" spans="18:18" x14ac:dyDescent="0.2">
      <c r="R43434" s="262"/>
    </row>
    <row r="43435" spans="18:18" x14ac:dyDescent="0.2">
      <c r="R43435" s="234"/>
    </row>
    <row r="43436" spans="18:18" x14ac:dyDescent="0.2">
      <c r="R43436" s="234"/>
    </row>
    <row r="43437" spans="18:18" x14ac:dyDescent="0.2">
      <c r="R43437" s="94"/>
    </row>
    <row r="43452" spans="18:18" x14ac:dyDescent="0.2">
      <c r="R43452" s="235"/>
    </row>
    <row r="43453" spans="18:18" x14ac:dyDescent="0.2">
      <c r="R43453" s="234"/>
    </row>
    <row r="43454" spans="18:18" x14ac:dyDescent="0.2">
      <c r="R43454" s="236"/>
    </row>
    <row r="43455" spans="18:18" x14ac:dyDescent="0.2">
      <c r="R43455" s="236"/>
    </row>
    <row r="43456" spans="18:18" x14ac:dyDescent="0.2">
      <c r="R43456" s="234"/>
    </row>
    <row r="43457" spans="18:18" x14ac:dyDescent="0.2">
      <c r="R43457" s="236"/>
    </row>
    <row r="43458" spans="18:18" x14ac:dyDescent="0.2">
      <c r="R43458" s="236"/>
    </row>
    <row r="43459" spans="18:18" x14ac:dyDescent="0.2">
      <c r="R43459" s="237"/>
    </row>
    <row r="43460" spans="18:18" x14ac:dyDescent="0.2">
      <c r="R43460" s="237"/>
    </row>
    <row r="43465" spans="18:18" x14ac:dyDescent="0.2">
      <c r="R43465" s="97"/>
    </row>
    <row r="43466" spans="18:18" x14ac:dyDescent="0.2">
      <c r="R43466" s="234"/>
    </row>
    <row r="43467" spans="18:18" x14ac:dyDescent="0.2">
      <c r="R43467" s="262"/>
    </row>
    <row r="43468" spans="18:18" x14ac:dyDescent="0.2">
      <c r="R43468" s="234"/>
    </row>
    <row r="43469" spans="18:18" x14ac:dyDescent="0.2">
      <c r="R43469" s="234"/>
    </row>
    <row r="43470" spans="18:18" x14ac:dyDescent="0.2">
      <c r="R43470" s="94"/>
    </row>
    <row r="43485" spans="18:18" x14ac:dyDescent="0.2">
      <c r="R43485" s="235"/>
    </row>
    <row r="43486" spans="18:18" x14ac:dyDescent="0.2">
      <c r="R43486" s="234"/>
    </row>
    <row r="43487" spans="18:18" x14ac:dyDescent="0.2">
      <c r="R43487" s="236"/>
    </row>
    <row r="43488" spans="18:18" x14ac:dyDescent="0.2">
      <c r="R43488" s="236"/>
    </row>
    <row r="43489" spans="18:18" x14ac:dyDescent="0.2">
      <c r="R43489" s="234"/>
    </row>
    <row r="43490" spans="18:18" x14ac:dyDescent="0.2">
      <c r="R43490" s="236"/>
    </row>
    <row r="43491" spans="18:18" x14ac:dyDescent="0.2">
      <c r="R43491" s="236"/>
    </row>
    <row r="43492" spans="18:18" x14ac:dyDescent="0.2">
      <c r="R43492" s="237"/>
    </row>
    <row r="43493" spans="18:18" x14ac:dyDescent="0.2">
      <c r="R43493" s="237"/>
    </row>
    <row r="43498" spans="18:18" x14ac:dyDescent="0.2">
      <c r="R43498" s="97"/>
    </row>
    <row r="43499" spans="18:18" x14ac:dyDescent="0.2">
      <c r="R43499" s="234"/>
    </row>
    <row r="43500" spans="18:18" x14ac:dyDescent="0.2">
      <c r="R43500" s="262"/>
    </row>
    <row r="43501" spans="18:18" x14ac:dyDescent="0.2">
      <c r="R43501" s="234"/>
    </row>
    <row r="43502" spans="18:18" x14ac:dyDescent="0.2">
      <c r="R43502" s="234"/>
    </row>
    <row r="43503" spans="18:18" x14ac:dyDescent="0.2">
      <c r="R43503" s="94"/>
    </row>
    <row r="43518" spans="18:18" x14ac:dyDescent="0.2">
      <c r="R43518" s="235"/>
    </row>
    <row r="43519" spans="18:18" x14ac:dyDescent="0.2">
      <c r="R43519" s="234"/>
    </row>
    <row r="43520" spans="18:18" x14ac:dyDescent="0.2">
      <c r="R43520" s="236"/>
    </row>
    <row r="43521" spans="18:18" x14ac:dyDescent="0.2">
      <c r="R43521" s="236"/>
    </row>
    <row r="43522" spans="18:18" x14ac:dyDescent="0.2">
      <c r="R43522" s="234"/>
    </row>
    <row r="43523" spans="18:18" x14ac:dyDescent="0.2">
      <c r="R43523" s="236"/>
    </row>
    <row r="43524" spans="18:18" x14ac:dyDescent="0.2">
      <c r="R43524" s="236"/>
    </row>
    <row r="43525" spans="18:18" x14ac:dyDescent="0.2">
      <c r="R43525" s="237"/>
    </row>
    <row r="43526" spans="18:18" x14ac:dyDescent="0.2">
      <c r="R43526" s="237"/>
    </row>
    <row r="43531" spans="18:18" x14ac:dyDescent="0.2">
      <c r="R43531" s="97"/>
    </row>
    <row r="43532" spans="18:18" x14ac:dyDescent="0.2">
      <c r="R43532" s="234"/>
    </row>
    <row r="43533" spans="18:18" x14ac:dyDescent="0.2">
      <c r="R43533" s="262"/>
    </row>
    <row r="43534" spans="18:18" x14ac:dyDescent="0.2">
      <c r="R43534" s="234"/>
    </row>
    <row r="43535" spans="18:18" x14ac:dyDescent="0.2">
      <c r="R43535" s="234"/>
    </row>
    <row r="43536" spans="18:18" x14ac:dyDescent="0.2">
      <c r="R43536" s="94"/>
    </row>
    <row r="43551" spans="18:18" x14ac:dyDescent="0.2">
      <c r="R43551" s="235"/>
    </row>
    <row r="43552" spans="18:18" x14ac:dyDescent="0.2">
      <c r="R43552" s="234"/>
    </row>
    <row r="43553" spans="18:18" x14ac:dyDescent="0.2">
      <c r="R43553" s="236"/>
    </row>
    <row r="43554" spans="18:18" x14ac:dyDescent="0.2">
      <c r="R43554" s="236"/>
    </row>
    <row r="43555" spans="18:18" x14ac:dyDescent="0.2">
      <c r="R43555" s="234"/>
    </row>
    <row r="43556" spans="18:18" x14ac:dyDescent="0.2">
      <c r="R43556" s="236"/>
    </row>
    <row r="43557" spans="18:18" x14ac:dyDescent="0.2">
      <c r="R43557" s="236"/>
    </row>
    <row r="43558" spans="18:18" x14ac:dyDescent="0.2">
      <c r="R43558" s="237"/>
    </row>
    <row r="43559" spans="18:18" x14ac:dyDescent="0.2">
      <c r="R43559" s="237"/>
    </row>
    <row r="43564" spans="18:18" x14ac:dyDescent="0.2">
      <c r="R43564" s="97"/>
    </row>
    <row r="43565" spans="18:18" x14ac:dyDescent="0.2">
      <c r="R43565" s="234"/>
    </row>
    <row r="43566" spans="18:18" x14ac:dyDescent="0.2">
      <c r="R43566" s="262"/>
    </row>
    <row r="43567" spans="18:18" x14ac:dyDescent="0.2">
      <c r="R43567" s="234"/>
    </row>
    <row r="43568" spans="18:18" x14ac:dyDescent="0.2">
      <c r="R43568" s="234"/>
    </row>
    <row r="43569" spans="18:18" x14ac:dyDescent="0.2">
      <c r="R43569" s="94"/>
    </row>
    <row r="43584" spans="18:18" x14ac:dyDescent="0.2">
      <c r="R43584" s="235"/>
    </row>
    <row r="43585" spans="18:18" x14ac:dyDescent="0.2">
      <c r="R43585" s="234"/>
    </row>
    <row r="43586" spans="18:18" x14ac:dyDescent="0.2">
      <c r="R43586" s="236"/>
    </row>
    <row r="43587" spans="18:18" x14ac:dyDescent="0.2">
      <c r="R43587" s="236"/>
    </row>
    <row r="43588" spans="18:18" x14ac:dyDescent="0.2">
      <c r="R43588" s="234"/>
    </row>
    <row r="43589" spans="18:18" x14ac:dyDescent="0.2">
      <c r="R43589" s="236"/>
    </row>
    <row r="43590" spans="18:18" x14ac:dyDescent="0.2">
      <c r="R43590" s="236"/>
    </row>
    <row r="43591" spans="18:18" x14ac:dyDescent="0.2">
      <c r="R43591" s="237"/>
    </row>
    <row r="43592" spans="18:18" x14ac:dyDescent="0.2">
      <c r="R43592" s="237"/>
    </row>
    <row r="43597" spans="18:18" x14ac:dyDescent="0.2">
      <c r="R43597" s="97"/>
    </row>
    <row r="43598" spans="18:18" x14ac:dyDescent="0.2">
      <c r="R43598" s="234"/>
    </row>
    <row r="43599" spans="18:18" x14ac:dyDescent="0.2">
      <c r="R43599" s="262"/>
    </row>
    <row r="43600" spans="18:18" x14ac:dyDescent="0.2">
      <c r="R43600" s="234"/>
    </row>
    <row r="43601" spans="18:18" x14ac:dyDescent="0.2">
      <c r="R43601" s="234"/>
    </row>
    <row r="43602" spans="18:18" x14ac:dyDescent="0.2">
      <c r="R43602" s="94"/>
    </row>
    <row r="43617" spans="18:18" x14ac:dyDescent="0.2">
      <c r="R43617" s="235"/>
    </row>
    <row r="43618" spans="18:18" x14ac:dyDescent="0.2">
      <c r="R43618" s="234"/>
    </row>
    <row r="43619" spans="18:18" x14ac:dyDescent="0.2">
      <c r="R43619" s="236"/>
    </row>
    <row r="43620" spans="18:18" x14ac:dyDescent="0.2">
      <c r="R43620" s="236"/>
    </row>
    <row r="43621" spans="18:18" x14ac:dyDescent="0.2">
      <c r="R43621" s="234"/>
    </row>
    <row r="43622" spans="18:18" x14ac:dyDescent="0.2">
      <c r="R43622" s="236"/>
    </row>
    <row r="43623" spans="18:18" x14ac:dyDescent="0.2">
      <c r="R43623" s="236"/>
    </row>
    <row r="43624" spans="18:18" x14ac:dyDescent="0.2">
      <c r="R43624" s="237"/>
    </row>
    <row r="43625" spans="18:18" x14ac:dyDescent="0.2">
      <c r="R43625" s="237"/>
    </row>
    <row r="43630" spans="18:18" x14ac:dyDescent="0.2">
      <c r="R43630" s="97"/>
    </row>
    <row r="43631" spans="18:18" x14ac:dyDescent="0.2">
      <c r="R43631" s="234"/>
    </row>
    <row r="43632" spans="18:18" x14ac:dyDescent="0.2">
      <c r="R43632" s="262"/>
    </row>
    <row r="43633" spans="18:18" x14ac:dyDescent="0.2">
      <c r="R43633" s="234"/>
    </row>
    <row r="43634" spans="18:18" x14ac:dyDescent="0.2">
      <c r="R43634" s="234"/>
    </row>
    <row r="43635" spans="18:18" x14ac:dyDescent="0.2">
      <c r="R43635" s="94"/>
    </row>
    <row r="43650" spans="18:18" x14ac:dyDescent="0.2">
      <c r="R43650" s="235"/>
    </row>
    <row r="43651" spans="18:18" x14ac:dyDescent="0.2">
      <c r="R43651" s="234"/>
    </row>
    <row r="43652" spans="18:18" x14ac:dyDescent="0.2">
      <c r="R43652" s="236"/>
    </row>
    <row r="43653" spans="18:18" x14ac:dyDescent="0.2">
      <c r="R43653" s="236"/>
    </row>
    <row r="43654" spans="18:18" x14ac:dyDescent="0.2">
      <c r="R43654" s="234"/>
    </row>
    <row r="43655" spans="18:18" x14ac:dyDescent="0.2">
      <c r="R43655" s="236"/>
    </row>
    <row r="43656" spans="18:18" x14ac:dyDescent="0.2">
      <c r="R43656" s="236"/>
    </row>
    <row r="43657" spans="18:18" x14ac:dyDescent="0.2">
      <c r="R43657" s="237"/>
    </row>
    <row r="43658" spans="18:18" x14ac:dyDescent="0.2">
      <c r="R43658" s="237"/>
    </row>
    <row r="43663" spans="18:18" x14ac:dyDescent="0.2">
      <c r="R43663" s="97"/>
    </row>
    <row r="43664" spans="18:18" x14ac:dyDescent="0.2">
      <c r="R43664" s="234"/>
    </row>
    <row r="43665" spans="18:18" x14ac:dyDescent="0.2">
      <c r="R43665" s="262"/>
    </row>
    <row r="43666" spans="18:18" x14ac:dyDescent="0.2">
      <c r="R43666" s="234"/>
    </row>
    <row r="43667" spans="18:18" x14ac:dyDescent="0.2">
      <c r="R43667" s="234"/>
    </row>
    <row r="43668" spans="18:18" x14ac:dyDescent="0.2">
      <c r="R43668" s="94"/>
    </row>
    <row r="43683" spans="18:18" x14ac:dyDescent="0.2">
      <c r="R43683" s="235"/>
    </row>
    <row r="43684" spans="18:18" x14ac:dyDescent="0.2">
      <c r="R43684" s="234"/>
    </row>
    <row r="43685" spans="18:18" x14ac:dyDescent="0.2">
      <c r="R43685" s="236"/>
    </row>
    <row r="43686" spans="18:18" x14ac:dyDescent="0.2">
      <c r="R43686" s="236"/>
    </row>
    <row r="43687" spans="18:18" x14ac:dyDescent="0.2">
      <c r="R43687" s="234"/>
    </row>
    <row r="43688" spans="18:18" x14ac:dyDescent="0.2">
      <c r="R43688" s="236"/>
    </row>
    <row r="43689" spans="18:18" x14ac:dyDescent="0.2">
      <c r="R43689" s="236"/>
    </row>
    <row r="43690" spans="18:18" x14ac:dyDescent="0.2">
      <c r="R43690" s="237"/>
    </row>
    <row r="43691" spans="18:18" x14ac:dyDescent="0.2">
      <c r="R43691" s="237"/>
    </row>
    <row r="43696" spans="18:18" x14ac:dyDescent="0.2">
      <c r="R43696" s="97"/>
    </row>
    <row r="43697" spans="18:18" x14ac:dyDescent="0.2">
      <c r="R43697" s="234"/>
    </row>
    <row r="43698" spans="18:18" x14ac:dyDescent="0.2">
      <c r="R43698" s="262"/>
    </row>
    <row r="43699" spans="18:18" x14ac:dyDescent="0.2">
      <c r="R43699" s="234"/>
    </row>
    <row r="43700" spans="18:18" x14ac:dyDescent="0.2">
      <c r="R43700" s="234"/>
    </row>
    <row r="43701" spans="18:18" x14ac:dyDescent="0.2">
      <c r="R43701" s="94"/>
    </row>
    <row r="43716" spans="18:18" x14ac:dyDescent="0.2">
      <c r="R43716" s="235"/>
    </row>
    <row r="43717" spans="18:18" x14ac:dyDescent="0.2">
      <c r="R43717" s="234"/>
    </row>
    <row r="43718" spans="18:18" x14ac:dyDescent="0.2">
      <c r="R43718" s="236"/>
    </row>
    <row r="43719" spans="18:18" x14ac:dyDescent="0.2">
      <c r="R43719" s="236"/>
    </row>
    <row r="43720" spans="18:18" x14ac:dyDescent="0.2">
      <c r="R43720" s="234"/>
    </row>
    <row r="43721" spans="18:18" x14ac:dyDescent="0.2">
      <c r="R43721" s="236"/>
    </row>
    <row r="43722" spans="18:18" x14ac:dyDescent="0.2">
      <c r="R43722" s="236"/>
    </row>
    <row r="43723" spans="18:18" x14ac:dyDescent="0.2">
      <c r="R43723" s="237"/>
    </row>
    <row r="43724" spans="18:18" x14ac:dyDescent="0.2">
      <c r="R43724" s="237"/>
    </row>
    <row r="43729" spans="18:18" x14ac:dyDescent="0.2">
      <c r="R43729" s="97"/>
    </row>
    <row r="43730" spans="18:18" x14ac:dyDescent="0.2">
      <c r="R43730" s="234"/>
    </row>
    <row r="43731" spans="18:18" x14ac:dyDescent="0.2">
      <c r="R43731" s="262"/>
    </row>
    <row r="43732" spans="18:18" x14ac:dyDescent="0.2">
      <c r="R43732" s="234"/>
    </row>
    <row r="43733" spans="18:18" x14ac:dyDescent="0.2">
      <c r="R43733" s="234"/>
    </row>
    <row r="43734" spans="18:18" x14ac:dyDescent="0.2">
      <c r="R43734" s="94"/>
    </row>
    <row r="43749" spans="18:18" x14ac:dyDescent="0.2">
      <c r="R43749" s="235"/>
    </row>
    <row r="43750" spans="18:18" x14ac:dyDescent="0.2">
      <c r="R43750" s="234"/>
    </row>
    <row r="43751" spans="18:18" x14ac:dyDescent="0.2">
      <c r="R43751" s="236"/>
    </row>
    <row r="43752" spans="18:18" x14ac:dyDescent="0.2">
      <c r="R43752" s="236"/>
    </row>
    <row r="43753" spans="18:18" x14ac:dyDescent="0.2">
      <c r="R43753" s="234"/>
    </row>
    <row r="43754" spans="18:18" x14ac:dyDescent="0.2">
      <c r="R43754" s="236"/>
    </row>
    <row r="43755" spans="18:18" x14ac:dyDescent="0.2">
      <c r="R43755" s="236"/>
    </row>
    <row r="43756" spans="18:18" x14ac:dyDescent="0.2">
      <c r="R43756" s="237"/>
    </row>
    <row r="43757" spans="18:18" x14ac:dyDescent="0.2">
      <c r="R43757" s="237"/>
    </row>
    <row r="43762" spans="18:18" x14ac:dyDescent="0.2">
      <c r="R43762" s="97"/>
    </row>
    <row r="43763" spans="18:18" x14ac:dyDescent="0.2">
      <c r="R43763" s="234"/>
    </row>
    <row r="43764" spans="18:18" x14ac:dyDescent="0.2">
      <c r="R43764" s="262"/>
    </row>
    <row r="43765" spans="18:18" x14ac:dyDescent="0.2">
      <c r="R43765" s="234"/>
    </row>
    <row r="43766" spans="18:18" x14ac:dyDescent="0.2">
      <c r="R43766" s="234"/>
    </row>
    <row r="43767" spans="18:18" x14ac:dyDescent="0.2">
      <c r="R43767" s="94"/>
    </row>
    <row r="43782" spans="18:18" x14ac:dyDescent="0.2">
      <c r="R43782" s="235"/>
    </row>
    <row r="43783" spans="18:18" x14ac:dyDescent="0.2">
      <c r="R43783" s="234"/>
    </row>
    <row r="43784" spans="18:18" x14ac:dyDescent="0.2">
      <c r="R43784" s="236"/>
    </row>
    <row r="43785" spans="18:18" x14ac:dyDescent="0.2">
      <c r="R43785" s="236"/>
    </row>
    <row r="43786" spans="18:18" x14ac:dyDescent="0.2">
      <c r="R43786" s="234"/>
    </row>
    <row r="43787" spans="18:18" x14ac:dyDescent="0.2">
      <c r="R43787" s="236"/>
    </row>
    <row r="43788" spans="18:18" x14ac:dyDescent="0.2">
      <c r="R43788" s="236"/>
    </row>
    <row r="43789" spans="18:18" x14ac:dyDescent="0.2">
      <c r="R43789" s="237"/>
    </row>
    <row r="43790" spans="18:18" x14ac:dyDescent="0.2">
      <c r="R43790" s="237"/>
    </row>
    <row r="43795" spans="18:18" x14ac:dyDescent="0.2">
      <c r="R43795" s="97"/>
    </row>
    <row r="43796" spans="18:18" x14ac:dyDescent="0.2">
      <c r="R43796" s="234"/>
    </row>
    <row r="43797" spans="18:18" x14ac:dyDescent="0.2">
      <c r="R43797" s="262"/>
    </row>
    <row r="43798" spans="18:18" x14ac:dyDescent="0.2">
      <c r="R43798" s="234"/>
    </row>
    <row r="43799" spans="18:18" x14ac:dyDescent="0.2">
      <c r="R43799" s="234"/>
    </row>
    <row r="43800" spans="18:18" x14ac:dyDescent="0.2">
      <c r="R43800" s="94"/>
    </row>
    <row r="43815" spans="18:18" x14ac:dyDescent="0.2">
      <c r="R43815" s="235"/>
    </row>
    <row r="43816" spans="18:18" x14ac:dyDescent="0.2">
      <c r="R43816" s="234"/>
    </row>
    <row r="43817" spans="18:18" x14ac:dyDescent="0.2">
      <c r="R43817" s="236"/>
    </row>
    <row r="43818" spans="18:18" x14ac:dyDescent="0.2">
      <c r="R43818" s="236"/>
    </row>
    <row r="43819" spans="18:18" x14ac:dyDescent="0.2">
      <c r="R43819" s="234"/>
    </row>
    <row r="43820" spans="18:18" x14ac:dyDescent="0.2">
      <c r="R43820" s="236"/>
    </row>
    <row r="43821" spans="18:18" x14ac:dyDescent="0.2">
      <c r="R43821" s="236"/>
    </row>
    <row r="43822" spans="18:18" x14ac:dyDescent="0.2">
      <c r="R43822" s="237"/>
    </row>
    <row r="43823" spans="18:18" x14ac:dyDescent="0.2">
      <c r="R43823" s="237"/>
    </row>
    <row r="43828" spans="18:18" x14ac:dyDescent="0.2">
      <c r="R43828" s="97"/>
    </row>
    <row r="43829" spans="18:18" x14ac:dyDescent="0.2">
      <c r="R43829" s="234"/>
    </row>
    <row r="43830" spans="18:18" x14ac:dyDescent="0.2">
      <c r="R43830" s="262"/>
    </row>
    <row r="43831" spans="18:18" x14ac:dyDescent="0.2">
      <c r="R43831" s="234"/>
    </row>
    <row r="43832" spans="18:18" x14ac:dyDescent="0.2">
      <c r="R43832" s="234"/>
    </row>
    <row r="43833" spans="18:18" x14ac:dyDescent="0.2">
      <c r="R43833" s="94"/>
    </row>
    <row r="43848" spans="18:18" x14ac:dyDescent="0.2">
      <c r="R43848" s="235"/>
    </row>
    <row r="43849" spans="18:18" x14ac:dyDescent="0.2">
      <c r="R43849" s="234"/>
    </row>
    <row r="43850" spans="18:18" x14ac:dyDescent="0.2">
      <c r="R43850" s="236"/>
    </row>
    <row r="43851" spans="18:18" x14ac:dyDescent="0.2">
      <c r="R43851" s="236"/>
    </row>
    <row r="43852" spans="18:18" x14ac:dyDescent="0.2">
      <c r="R43852" s="234"/>
    </row>
    <row r="43853" spans="18:18" x14ac:dyDescent="0.2">
      <c r="R43853" s="236"/>
    </row>
    <row r="43854" spans="18:18" x14ac:dyDescent="0.2">
      <c r="R43854" s="236"/>
    </row>
    <row r="43855" spans="18:18" x14ac:dyDescent="0.2">
      <c r="R43855" s="237"/>
    </row>
    <row r="43856" spans="18:18" x14ac:dyDescent="0.2">
      <c r="R43856" s="237"/>
    </row>
    <row r="43861" spans="18:18" x14ac:dyDescent="0.2">
      <c r="R43861" s="97"/>
    </row>
    <row r="43862" spans="18:18" x14ac:dyDescent="0.2">
      <c r="R43862" s="234"/>
    </row>
    <row r="43863" spans="18:18" x14ac:dyDescent="0.2">
      <c r="R43863" s="262"/>
    </row>
    <row r="43864" spans="18:18" x14ac:dyDescent="0.2">
      <c r="R43864" s="234"/>
    </row>
    <row r="43865" spans="18:18" x14ac:dyDescent="0.2">
      <c r="R43865" s="234"/>
    </row>
    <row r="43866" spans="18:18" x14ac:dyDescent="0.2">
      <c r="R43866" s="94"/>
    </row>
    <row r="43881" spans="18:18" x14ac:dyDescent="0.2">
      <c r="R43881" s="235"/>
    </row>
    <row r="43882" spans="18:18" x14ac:dyDescent="0.2">
      <c r="R43882" s="234"/>
    </row>
    <row r="43883" spans="18:18" x14ac:dyDescent="0.2">
      <c r="R43883" s="236"/>
    </row>
    <row r="43884" spans="18:18" x14ac:dyDescent="0.2">
      <c r="R43884" s="236"/>
    </row>
    <row r="43885" spans="18:18" x14ac:dyDescent="0.2">
      <c r="R43885" s="234"/>
    </row>
    <row r="43886" spans="18:18" x14ac:dyDescent="0.2">
      <c r="R43886" s="236"/>
    </row>
    <row r="43887" spans="18:18" x14ac:dyDescent="0.2">
      <c r="R43887" s="236"/>
    </row>
    <row r="43888" spans="18:18" x14ac:dyDescent="0.2">
      <c r="R43888" s="237"/>
    </row>
    <row r="43889" spans="18:18" x14ac:dyDescent="0.2">
      <c r="R43889" s="237"/>
    </row>
    <row r="43894" spans="18:18" x14ac:dyDescent="0.2">
      <c r="R43894" s="97"/>
    </row>
    <row r="43895" spans="18:18" x14ac:dyDescent="0.2">
      <c r="R43895" s="234"/>
    </row>
    <row r="43896" spans="18:18" x14ac:dyDescent="0.2">
      <c r="R43896" s="262"/>
    </row>
    <row r="43897" spans="18:18" x14ac:dyDescent="0.2">
      <c r="R43897" s="234"/>
    </row>
    <row r="43898" spans="18:18" x14ac:dyDescent="0.2">
      <c r="R43898" s="234"/>
    </row>
    <row r="43899" spans="18:18" x14ac:dyDescent="0.2">
      <c r="R43899" s="94"/>
    </row>
    <row r="43914" spans="18:18" x14ac:dyDescent="0.2">
      <c r="R43914" s="235"/>
    </row>
    <row r="43915" spans="18:18" x14ac:dyDescent="0.2">
      <c r="R43915" s="234"/>
    </row>
    <row r="43916" spans="18:18" x14ac:dyDescent="0.2">
      <c r="R43916" s="236"/>
    </row>
    <row r="43917" spans="18:18" x14ac:dyDescent="0.2">
      <c r="R43917" s="236"/>
    </row>
    <row r="43918" spans="18:18" x14ac:dyDescent="0.2">
      <c r="R43918" s="234"/>
    </row>
    <row r="43919" spans="18:18" x14ac:dyDescent="0.2">
      <c r="R43919" s="236"/>
    </row>
    <row r="43920" spans="18:18" x14ac:dyDescent="0.2">
      <c r="R43920" s="236"/>
    </row>
    <row r="43921" spans="18:18" x14ac:dyDescent="0.2">
      <c r="R43921" s="237"/>
    </row>
    <row r="43922" spans="18:18" x14ac:dyDescent="0.2">
      <c r="R43922" s="237"/>
    </row>
    <row r="43927" spans="18:18" x14ac:dyDescent="0.2">
      <c r="R43927" s="97"/>
    </row>
    <row r="43928" spans="18:18" x14ac:dyDescent="0.2">
      <c r="R43928" s="234"/>
    </row>
    <row r="43929" spans="18:18" x14ac:dyDescent="0.2">
      <c r="R43929" s="262"/>
    </row>
    <row r="43930" spans="18:18" x14ac:dyDescent="0.2">
      <c r="R43930" s="234"/>
    </row>
    <row r="43931" spans="18:18" x14ac:dyDescent="0.2">
      <c r="R43931" s="234"/>
    </row>
    <row r="43932" spans="18:18" x14ac:dyDescent="0.2">
      <c r="R43932" s="94"/>
    </row>
    <row r="43947" spans="18:18" x14ac:dyDescent="0.2">
      <c r="R43947" s="235"/>
    </row>
    <row r="43948" spans="18:18" x14ac:dyDescent="0.2">
      <c r="R43948" s="234"/>
    </row>
    <row r="43949" spans="18:18" x14ac:dyDescent="0.2">
      <c r="R43949" s="236"/>
    </row>
    <row r="43950" spans="18:18" x14ac:dyDescent="0.2">
      <c r="R43950" s="236"/>
    </row>
    <row r="43951" spans="18:18" x14ac:dyDescent="0.2">
      <c r="R43951" s="234"/>
    </row>
    <row r="43952" spans="18:18" x14ac:dyDescent="0.2">
      <c r="R43952" s="236"/>
    </row>
    <row r="43953" spans="18:18" x14ac:dyDescent="0.2">
      <c r="R43953" s="236"/>
    </row>
    <row r="43954" spans="18:18" x14ac:dyDescent="0.2">
      <c r="R43954" s="237"/>
    </row>
    <row r="43955" spans="18:18" x14ac:dyDescent="0.2">
      <c r="R43955" s="237"/>
    </row>
    <row r="43960" spans="18:18" x14ac:dyDescent="0.2">
      <c r="R43960" s="97"/>
    </row>
    <row r="43961" spans="18:18" x14ac:dyDescent="0.2">
      <c r="R43961" s="234"/>
    </row>
    <row r="43962" spans="18:18" x14ac:dyDescent="0.2">
      <c r="R43962" s="262"/>
    </row>
    <row r="43963" spans="18:18" x14ac:dyDescent="0.2">
      <c r="R43963" s="234"/>
    </row>
    <row r="43964" spans="18:18" x14ac:dyDescent="0.2">
      <c r="R43964" s="234"/>
    </row>
    <row r="43965" spans="18:18" x14ac:dyDescent="0.2">
      <c r="R43965" s="94"/>
    </row>
    <row r="43980" spans="18:18" x14ac:dyDescent="0.2">
      <c r="R43980" s="235"/>
    </row>
    <row r="43981" spans="18:18" x14ac:dyDescent="0.2">
      <c r="R43981" s="234"/>
    </row>
    <row r="43982" spans="18:18" x14ac:dyDescent="0.2">
      <c r="R43982" s="236"/>
    </row>
    <row r="43983" spans="18:18" x14ac:dyDescent="0.2">
      <c r="R43983" s="236"/>
    </row>
    <row r="43984" spans="18:18" x14ac:dyDescent="0.2">
      <c r="R43984" s="234"/>
    </row>
    <row r="43985" spans="18:18" x14ac:dyDescent="0.2">
      <c r="R43985" s="236"/>
    </row>
    <row r="43986" spans="18:18" x14ac:dyDescent="0.2">
      <c r="R43986" s="236"/>
    </row>
    <row r="43987" spans="18:18" x14ac:dyDescent="0.2">
      <c r="R43987" s="237"/>
    </row>
    <row r="43988" spans="18:18" x14ac:dyDescent="0.2">
      <c r="R43988" s="237"/>
    </row>
    <row r="43993" spans="18:18" x14ac:dyDescent="0.2">
      <c r="R43993" s="97"/>
    </row>
    <row r="43994" spans="18:18" x14ac:dyDescent="0.2">
      <c r="R43994" s="234"/>
    </row>
    <row r="43995" spans="18:18" x14ac:dyDescent="0.2">
      <c r="R43995" s="262"/>
    </row>
    <row r="43996" spans="18:18" x14ac:dyDescent="0.2">
      <c r="R43996" s="234"/>
    </row>
    <row r="43997" spans="18:18" x14ac:dyDescent="0.2">
      <c r="R43997" s="234"/>
    </row>
    <row r="43998" spans="18:18" x14ac:dyDescent="0.2">
      <c r="R43998" s="94"/>
    </row>
    <row r="44013" spans="18:18" x14ac:dyDescent="0.2">
      <c r="R44013" s="235"/>
    </row>
    <row r="44014" spans="18:18" x14ac:dyDescent="0.2">
      <c r="R44014" s="234"/>
    </row>
    <row r="44015" spans="18:18" x14ac:dyDescent="0.2">
      <c r="R44015" s="236"/>
    </row>
    <row r="44016" spans="18:18" x14ac:dyDescent="0.2">
      <c r="R44016" s="236"/>
    </row>
    <row r="44017" spans="18:18" x14ac:dyDescent="0.2">
      <c r="R44017" s="234"/>
    </row>
    <row r="44018" spans="18:18" x14ac:dyDescent="0.2">
      <c r="R44018" s="236"/>
    </row>
    <row r="44019" spans="18:18" x14ac:dyDescent="0.2">
      <c r="R44019" s="236"/>
    </row>
    <row r="44020" spans="18:18" x14ac:dyDescent="0.2">
      <c r="R44020" s="237"/>
    </row>
    <row r="44021" spans="18:18" x14ac:dyDescent="0.2">
      <c r="R44021" s="237"/>
    </row>
    <row r="44026" spans="18:18" x14ac:dyDescent="0.2">
      <c r="R44026" s="97"/>
    </row>
    <row r="44027" spans="18:18" x14ac:dyDescent="0.2">
      <c r="R44027" s="234"/>
    </row>
    <row r="44028" spans="18:18" x14ac:dyDescent="0.2">
      <c r="R44028" s="262"/>
    </row>
    <row r="44029" spans="18:18" x14ac:dyDescent="0.2">
      <c r="R44029" s="234"/>
    </row>
    <row r="44030" spans="18:18" x14ac:dyDescent="0.2">
      <c r="R44030" s="234"/>
    </row>
    <row r="44031" spans="18:18" x14ac:dyDescent="0.2">
      <c r="R44031" s="94"/>
    </row>
    <row r="44046" spans="18:18" x14ac:dyDescent="0.2">
      <c r="R44046" s="235"/>
    </row>
    <row r="44047" spans="18:18" x14ac:dyDescent="0.2">
      <c r="R44047" s="234"/>
    </row>
    <row r="44048" spans="18:18" x14ac:dyDescent="0.2">
      <c r="R44048" s="236"/>
    </row>
    <row r="44049" spans="18:18" x14ac:dyDescent="0.2">
      <c r="R44049" s="236"/>
    </row>
    <row r="44050" spans="18:18" x14ac:dyDescent="0.2">
      <c r="R44050" s="234"/>
    </row>
    <row r="44051" spans="18:18" x14ac:dyDescent="0.2">
      <c r="R44051" s="236"/>
    </row>
    <row r="44052" spans="18:18" x14ac:dyDescent="0.2">
      <c r="R44052" s="236"/>
    </row>
    <row r="44053" spans="18:18" x14ac:dyDescent="0.2">
      <c r="R44053" s="237"/>
    </row>
    <row r="44054" spans="18:18" x14ac:dyDescent="0.2">
      <c r="R44054" s="237"/>
    </row>
    <row r="44059" spans="18:18" x14ac:dyDescent="0.2">
      <c r="R44059" s="97"/>
    </row>
    <row r="44060" spans="18:18" x14ac:dyDescent="0.2">
      <c r="R44060" s="234"/>
    </row>
    <row r="44061" spans="18:18" x14ac:dyDescent="0.2">
      <c r="R44061" s="262"/>
    </row>
    <row r="44062" spans="18:18" x14ac:dyDescent="0.2">
      <c r="R44062" s="234"/>
    </row>
    <row r="44063" spans="18:18" x14ac:dyDescent="0.2">
      <c r="R44063" s="234"/>
    </row>
    <row r="44064" spans="18:18" x14ac:dyDescent="0.2">
      <c r="R44064" s="94"/>
    </row>
    <row r="44079" spans="18:18" x14ac:dyDescent="0.2">
      <c r="R44079" s="235"/>
    </row>
    <row r="44080" spans="18:18" x14ac:dyDescent="0.2">
      <c r="R44080" s="234"/>
    </row>
    <row r="44081" spans="18:18" x14ac:dyDescent="0.2">
      <c r="R44081" s="236"/>
    </row>
    <row r="44082" spans="18:18" x14ac:dyDescent="0.2">
      <c r="R44082" s="236"/>
    </row>
    <row r="44083" spans="18:18" x14ac:dyDescent="0.2">
      <c r="R44083" s="234"/>
    </row>
    <row r="44084" spans="18:18" x14ac:dyDescent="0.2">
      <c r="R44084" s="236"/>
    </row>
    <row r="44085" spans="18:18" x14ac:dyDescent="0.2">
      <c r="R44085" s="236"/>
    </row>
    <row r="44086" spans="18:18" x14ac:dyDescent="0.2">
      <c r="R44086" s="237"/>
    </row>
    <row r="44087" spans="18:18" x14ac:dyDescent="0.2">
      <c r="R44087" s="237"/>
    </row>
    <row r="44092" spans="18:18" x14ac:dyDescent="0.2">
      <c r="R44092" s="97"/>
    </row>
    <row r="44093" spans="18:18" x14ac:dyDescent="0.2">
      <c r="R44093" s="234"/>
    </row>
    <row r="44094" spans="18:18" x14ac:dyDescent="0.2">
      <c r="R44094" s="262"/>
    </row>
    <row r="44095" spans="18:18" x14ac:dyDescent="0.2">
      <c r="R44095" s="234"/>
    </row>
    <row r="44096" spans="18:18" x14ac:dyDescent="0.2">
      <c r="R44096" s="234"/>
    </row>
    <row r="44097" spans="18:18" x14ac:dyDescent="0.2">
      <c r="R44097" s="94"/>
    </row>
    <row r="44112" spans="18:18" x14ac:dyDescent="0.2">
      <c r="R44112" s="235"/>
    </row>
    <row r="44113" spans="18:18" x14ac:dyDescent="0.2">
      <c r="R44113" s="234"/>
    </row>
    <row r="44114" spans="18:18" x14ac:dyDescent="0.2">
      <c r="R44114" s="236"/>
    </row>
    <row r="44115" spans="18:18" x14ac:dyDescent="0.2">
      <c r="R44115" s="236"/>
    </row>
    <row r="44116" spans="18:18" x14ac:dyDescent="0.2">
      <c r="R44116" s="234"/>
    </row>
    <row r="44117" spans="18:18" x14ac:dyDescent="0.2">
      <c r="R44117" s="236"/>
    </row>
    <row r="44118" spans="18:18" x14ac:dyDescent="0.2">
      <c r="R44118" s="236"/>
    </row>
    <row r="44119" spans="18:18" x14ac:dyDescent="0.2">
      <c r="R44119" s="237"/>
    </row>
    <row r="44120" spans="18:18" x14ac:dyDescent="0.2">
      <c r="R44120" s="237"/>
    </row>
    <row r="44125" spans="18:18" x14ac:dyDescent="0.2">
      <c r="R44125" s="97"/>
    </row>
    <row r="44126" spans="18:18" x14ac:dyDescent="0.2">
      <c r="R44126" s="234"/>
    </row>
    <row r="44127" spans="18:18" x14ac:dyDescent="0.2">
      <c r="R44127" s="262"/>
    </row>
    <row r="44128" spans="18:18" x14ac:dyDescent="0.2">
      <c r="R44128" s="234"/>
    </row>
    <row r="44129" spans="18:18" x14ac:dyDescent="0.2">
      <c r="R44129" s="234"/>
    </row>
    <row r="44130" spans="18:18" x14ac:dyDescent="0.2">
      <c r="R44130" s="94"/>
    </row>
    <row r="44145" spans="18:18" x14ac:dyDescent="0.2">
      <c r="R44145" s="235"/>
    </row>
    <row r="44146" spans="18:18" x14ac:dyDescent="0.2">
      <c r="R44146" s="234"/>
    </row>
    <row r="44147" spans="18:18" x14ac:dyDescent="0.2">
      <c r="R44147" s="236"/>
    </row>
    <row r="44148" spans="18:18" x14ac:dyDescent="0.2">
      <c r="R44148" s="236"/>
    </row>
    <row r="44149" spans="18:18" x14ac:dyDescent="0.2">
      <c r="R44149" s="234"/>
    </row>
    <row r="44150" spans="18:18" x14ac:dyDescent="0.2">
      <c r="R44150" s="236"/>
    </row>
    <row r="44151" spans="18:18" x14ac:dyDescent="0.2">
      <c r="R44151" s="236"/>
    </row>
    <row r="44152" spans="18:18" x14ac:dyDescent="0.2">
      <c r="R44152" s="237"/>
    </row>
    <row r="44153" spans="18:18" x14ac:dyDescent="0.2">
      <c r="R44153" s="237"/>
    </row>
    <row r="44158" spans="18:18" x14ac:dyDescent="0.2">
      <c r="R44158" s="97"/>
    </row>
    <row r="44159" spans="18:18" x14ac:dyDescent="0.2">
      <c r="R44159" s="234"/>
    </row>
    <row r="44160" spans="18:18" x14ac:dyDescent="0.2">
      <c r="R44160" s="262"/>
    </row>
    <row r="44161" spans="18:18" x14ac:dyDescent="0.2">
      <c r="R44161" s="234"/>
    </row>
    <row r="44162" spans="18:18" x14ac:dyDescent="0.2">
      <c r="R44162" s="234"/>
    </row>
    <row r="44163" spans="18:18" x14ac:dyDescent="0.2">
      <c r="R44163" s="94"/>
    </row>
    <row r="44178" spans="18:18" x14ac:dyDescent="0.2">
      <c r="R44178" s="235"/>
    </row>
    <row r="44179" spans="18:18" x14ac:dyDescent="0.2">
      <c r="R44179" s="234"/>
    </row>
    <row r="44180" spans="18:18" x14ac:dyDescent="0.2">
      <c r="R44180" s="236"/>
    </row>
    <row r="44181" spans="18:18" x14ac:dyDescent="0.2">
      <c r="R44181" s="236"/>
    </row>
    <row r="44182" spans="18:18" x14ac:dyDescent="0.2">
      <c r="R44182" s="234"/>
    </row>
    <row r="44183" spans="18:18" x14ac:dyDescent="0.2">
      <c r="R44183" s="236"/>
    </row>
    <row r="44184" spans="18:18" x14ac:dyDescent="0.2">
      <c r="R44184" s="236"/>
    </row>
    <row r="44185" spans="18:18" x14ac:dyDescent="0.2">
      <c r="R44185" s="237"/>
    </row>
    <row r="44186" spans="18:18" x14ac:dyDescent="0.2">
      <c r="R44186" s="237"/>
    </row>
    <row r="44191" spans="18:18" x14ac:dyDescent="0.2">
      <c r="R44191" s="97"/>
    </row>
    <row r="44192" spans="18:18" x14ac:dyDescent="0.2">
      <c r="R44192" s="234"/>
    </row>
    <row r="44193" spans="18:18" x14ac:dyDescent="0.2">
      <c r="R44193" s="262"/>
    </row>
    <row r="44194" spans="18:18" x14ac:dyDescent="0.2">
      <c r="R44194" s="234"/>
    </row>
    <row r="44195" spans="18:18" x14ac:dyDescent="0.2">
      <c r="R44195" s="234"/>
    </row>
    <row r="44196" spans="18:18" x14ac:dyDescent="0.2">
      <c r="R44196" s="94"/>
    </row>
    <row r="44211" spans="18:18" x14ac:dyDescent="0.2">
      <c r="R44211" s="235"/>
    </row>
    <row r="44212" spans="18:18" x14ac:dyDescent="0.2">
      <c r="R44212" s="234"/>
    </row>
    <row r="44213" spans="18:18" x14ac:dyDescent="0.2">
      <c r="R44213" s="236"/>
    </row>
    <row r="44214" spans="18:18" x14ac:dyDescent="0.2">
      <c r="R44214" s="236"/>
    </row>
    <row r="44215" spans="18:18" x14ac:dyDescent="0.2">
      <c r="R44215" s="234"/>
    </row>
    <row r="44216" spans="18:18" x14ac:dyDescent="0.2">
      <c r="R44216" s="236"/>
    </row>
    <row r="44217" spans="18:18" x14ac:dyDescent="0.2">
      <c r="R44217" s="236"/>
    </row>
    <row r="44218" spans="18:18" x14ac:dyDescent="0.2">
      <c r="R44218" s="237"/>
    </row>
    <row r="44219" spans="18:18" x14ac:dyDescent="0.2">
      <c r="R44219" s="237"/>
    </row>
    <row r="44224" spans="18:18" x14ac:dyDescent="0.2">
      <c r="R44224" s="97"/>
    </row>
    <row r="44225" spans="18:18" x14ac:dyDescent="0.2">
      <c r="R44225" s="234"/>
    </row>
    <row r="44226" spans="18:18" x14ac:dyDescent="0.2">
      <c r="R44226" s="262"/>
    </row>
    <row r="44227" spans="18:18" x14ac:dyDescent="0.2">
      <c r="R44227" s="234"/>
    </row>
    <row r="44228" spans="18:18" x14ac:dyDescent="0.2">
      <c r="R44228" s="234"/>
    </row>
    <row r="44229" spans="18:18" x14ac:dyDescent="0.2">
      <c r="R44229" s="94"/>
    </row>
    <row r="44244" spans="18:18" x14ac:dyDescent="0.2">
      <c r="R44244" s="235"/>
    </row>
    <row r="44245" spans="18:18" x14ac:dyDescent="0.2">
      <c r="R44245" s="234"/>
    </row>
    <row r="44246" spans="18:18" x14ac:dyDescent="0.2">
      <c r="R44246" s="236"/>
    </row>
    <row r="44247" spans="18:18" x14ac:dyDescent="0.2">
      <c r="R44247" s="236"/>
    </row>
    <row r="44248" spans="18:18" x14ac:dyDescent="0.2">
      <c r="R44248" s="234"/>
    </row>
    <row r="44249" spans="18:18" x14ac:dyDescent="0.2">
      <c r="R44249" s="236"/>
    </row>
    <row r="44250" spans="18:18" x14ac:dyDescent="0.2">
      <c r="R44250" s="236"/>
    </row>
    <row r="44251" spans="18:18" x14ac:dyDescent="0.2">
      <c r="R44251" s="237"/>
    </row>
    <row r="44252" spans="18:18" x14ac:dyDescent="0.2">
      <c r="R44252" s="237"/>
    </row>
    <row r="44257" spans="18:18" x14ac:dyDescent="0.2">
      <c r="R44257" s="97"/>
    </row>
    <row r="44258" spans="18:18" x14ac:dyDescent="0.2">
      <c r="R44258" s="234"/>
    </row>
    <row r="44259" spans="18:18" x14ac:dyDescent="0.2">
      <c r="R44259" s="262"/>
    </row>
    <row r="44260" spans="18:18" x14ac:dyDescent="0.2">
      <c r="R44260" s="234"/>
    </row>
    <row r="44261" spans="18:18" x14ac:dyDescent="0.2">
      <c r="R44261" s="234"/>
    </row>
    <row r="44262" spans="18:18" x14ac:dyDescent="0.2">
      <c r="R44262" s="94"/>
    </row>
    <row r="44277" spans="18:18" x14ac:dyDescent="0.2">
      <c r="R44277" s="235"/>
    </row>
    <row r="44278" spans="18:18" x14ac:dyDescent="0.2">
      <c r="R44278" s="234"/>
    </row>
    <row r="44279" spans="18:18" x14ac:dyDescent="0.2">
      <c r="R44279" s="236"/>
    </row>
    <row r="44280" spans="18:18" x14ac:dyDescent="0.2">
      <c r="R44280" s="236"/>
    </row>
    <row r="44281" spans="18:18" x14ac:dyDescent="0.2">
      <c r="R44281" s="234"/>
    </row>
    <row r="44282" spans="18:18" x14ac:dyDescent="0.2">
      <c r="R44282" s="236"/>
    </row>
    <row r="44283" spans="18:18" x14ac:dyDescent="0.2">
      <c r="R44283" s="236"/>
    </row>
    <row r="44284" spans="18:18" x14ac:dyDescent="0.2">
      <c r="R44284" s="237"/>
    </row>
    <row r="44285" spans="18:18" x14ac:dyDescent="0.2">
      <c r="R44285" s="237"/>
    </row>
    <row r="44290" spans="18:18" x14ac:dyDescent="0.2">
      <c r="R44290" s="97"/>
    </row>
    <row r="44291" spans="18:18" x14ac:dyDescent="0.2">
      <c r="R44291" s="234"/>
    </row>
    <row r="44292" spans="18:18" x14ac:dyDescent="0.2">
      <c r="R44292" s="262"/>
    </row>
    <row r="44293" spans="18:18" x14ac:dyDescent="0.2">
      <c r="R44293" s="234"/>
    </row>
    <row r="44294" spans="18:18" x14ac:dyDescent="0.2">
      <c r="R44294" s="234"/>
    </row>
    <row r="44295" spans="18:18" x14ac:dyDescent="0.2">
      <c r="R44295" s="94"/>
    </row>
    <row r="44310" spans="18:18" x14ac:dyDescent="0.2">
      <c r="R44310" s="235"/>
    </row>
    <row r="44311" spans="18:18" x14ac:dyDescent="0.2">
      <c r="R44311" s="234"/>
    </row>
    <row r="44312" spans="18:18" x14ac:dyDescent="0.2">
      <c r="R44312" s="236"/>
    </row>
    <row r="44313" spans="18:18" x14ac:dyDescent="0.2">
      <c r="R44313" s="236"/>
    </row>
    <row r="44314" spans="18:18" x14ac:dyDescent="0.2">
      <c r="R44314" s="234"/>
    </row>
    <row r="44315" spans="18:18" x14ac:dyDescent="0.2">
      <c r="R44315" s="236"/>
    </row>
    <row r="44316" spans="18:18" x14ac:dyDescent="0.2">
      <c r="R44316" s="236"/>
    </row>
    <row r="44317" spans="18:18" x14ac:dyDescent="0.2">
      <c r="R44317" s="237"/>
    </row>
    <row r="44318" spans="18:18" x14ac:dyDescent="0.2">
      <c r="R44318" s="237"/>
    </row>
    <row r="44323" spans="18:18" x14ac:dyDescent="0.2">
      <c r="R44323" s="97"/>
    </row>
    <row r="44324" spans="18:18" x14ac:dyDescent="0.2">
      <c r="R44324" s="234"/>
    </row>
    <row r="44325" spans="18:18" x14ac:dyDescent="0.2">
      <c r="R44325" s="262"/>
    </row>
    <row r="44326" spans="18:18" x14ac:dyDescent="0.2">
      <c r="R44326" s="234"/>
    </row>
    <row r="44327" spans="18:18" x14ac:dyDescent="0.2">
      <c r="R44327" s="234"/>
    </row>
    <row r="44328" spans="18:18" x14ac:dyDescent="0.2">
      <c r="R44328" s="94"/>
    </row>
    <row r="44343" spans="18:18" x14ac:dyDescent="0.2">
      <c r="R44343" s="235"/>
    </row>
    <row r="44344" spans="18:18" x14ac:dyDescent="0.2">
      <c r="R44344" s="234"/>
    </row>
    <row r="44345" spans="18:18" x14ac:dyDescent="0.2">
      <c r="R44345" s="236"/>
    </row>
    <row r="44346" spans="18:18" x14ac:dyDescent="0.2">
      <c r="R44346" s="236"/>
    </row>
    <row r="44347" spans="18:18" x14ac:dyDescent="0.2">
      <c r="R44347" s="234"/>
    </row>
    <row r="44348" spans="18:18" x14ac:dyDescent="0.2">
      <c r="R44348" s="236"/>
    </row>
    <row r="44349" spans="18:18" x14ac:dyDescent="0.2">
      <c r="R44349" s="236"/>
    </row>
    <row r="44350" spans="18:18" x14ac:dyDescent="0.2">
      <c r="R44350" s="237"/>
    </row>
    <row r="44351" spans="18:18" x14ac:dyDescent="0.2">
      <c r="R44351" s="237"/>
    </row>
    <row r="44356" spans="18:18" x14ac:dyDescent="0.2">
      <c r="R44356" s="97"/>
    </row>
    <row r="44357" spans="18:18" x14ac:dyDescent="0.2">
      <c r="R44357" s="234"/>
    </row>
    <row r="44358" spans="18:18" x14ac:dyDescent="0.2">
      <c r="R44358" s="262"/>
    </row>
    <row r="44359" spans="18:18" x14ac:dyDescent="0.2">
      <c r="R44359" s="234"/>
    </row>
    <row r="44360" spans="18:18" x14ac:dyDescent="0.2">
      <c r="R44360" s="234"/>
    </row>
    <row r="44361" spans="18:18" x14ac:dyDescent="0.2">
      <c r="R44361" s="94"/>
    </row>
    <row r="44376" spans="18:18" x14ac:dyDescent="0.2">
      <c r="R44376" s="235"/>
    </row>
    <row r="44377" spans="18:18" x14ac:dyDescent="0.2">
      <c r="R44377" s="234"/>
    </row>
    <row r="44378" spans="18:18" x14ac:dyDescent="0.2">
      <c r="R44378" s="236"/>
    </row>
    <row r="44379" spans="18:18" x14ac:dyDescent="0.2">
      <c r="R44379" s="236"/>
    </row>
    <row r="44380" spans="18:18" x14ac:dyDescent="0.2">
      <c r="R44380" s="234"/>
    </row>
    <row r="44381" spans="18:18" x14ac:dyDescent="0.2">
      <c r="R44381" s="236"/>
    </row>
    <row r="44382" spans="18:18" x14ac:dyDescent="0.2">
      <c r="R44382" s="236"/>
    </row>
    <row r="44383" spans="18:18" x14ac:dyDescent="0.2">
      <c r="R44383" s="237"/>
    </row>
    <row r="44384" spans="18:18" x14ac:dyDescent="0.2">
      <c r="R44384" s="237"/>
    </row>
    <row r="44389" spans="18:18" x14ac:dyDescent="0.2">
      <c r="R44389" s="97"/>
    </row>
    <row r="44390" spans="18:18" x14ac:dyDescent="0.2">
      <c r="R44390" s="234"/>
    </row>
    <row r="44391" spans="18:18" x14ac:dyDescent="0.2">
      <c r="R44391" s="262"/>
    </row>
    <row r="44392" spans="18:18" x14ac:dyDescent="0.2">
      <c r="R44392" s="234"/>
    </row>
    <row r="44393" spans="18:18" x14ac:dyDescent="0.2">
      <c r="R44393" s="234"/>
    </row>
    <row r="44394" spans="18:18" x14ac:dyDescent="0.2">
      <c r="R44394" s="94"/>
    </row>
    <row r="44409" spans="18:18" x14ac:dyDescent="0.2">
      <c r="R44409" s="235"/>
    </row>
    <row r="44410" spans="18:18" x14ac:dyDescent="0.2">
      <c r="R44410" s="234"/>
    </row>
    <row r="44411" spans="18:18" x14ac:dyDescent="0.2">
      <c r="R44411" s="236"/>
    </row>
    <row r="44412" spans="18:18" x14ac:dyDescent="0.2">
      <c r="R44412" s="236"/>
    </row>
    <row r="44413" spans="18:18" x14ac:dyDescent="0.2">
      <c r="R44413" s="234"/>
    </row>
    <row r="44414" spans="18:18" x14ac:dyDescent="0.2">
      <c r="R44414" s="236"/>
    </row>
    <row r="44415" spans="18:18" x14ac:dyDescent="0.2">
      <c r="R44415" s="236"/>
    </row>
    <row r="44416" spans="18:18" x14ac:dyDescent="0.2">
      <c r="R44416" s="237"/>
    </row>
    <row r="44417" spans="18:18" x14ac:dyDescent="0.2">
      <c r="R44417" s="237"/>
    </row>
    <row r="44422" spans="18:18" x14ac:dyDescent="0.2">
      <c r="R44422" s="97"/>
    </row>
    <row r="44423" spans="18:18" x14ac:dyDescent="0.2">
      <c r="R44423" s="234"/>
    </row>
    <row r="44424" spans="18:18" x14ac:dyDescent="0.2">
      <c r="R44424" s="262"/>
    </row>
    <row r="44425" spans="18:18" x14ac:dyDescent="0.2">
      <c r="R44425" s="234"/>
    </row>
    <row r="44426" spans="18:18" x14ac:dyDescent="0.2">
      <c r="R44426" s="234"/>
    </row>
    <row r="44427" spans="18:18" x14ac:dyDescent="0.2">
      <c r="R44427" s="94"/>
    </row>
    <row r="44442" spans="18:18" x14ac:dyDescent="0.2">
      <c r="R44442" s="235"/>
    </row>
    <row r="44443" spans="18:18" x14ac:dyDescent="0.2">
      <c r="R44443" s="234"/>
    </row>
    <row r="44444" spans="18:18" x14ac:dyDescent="0.2">
      <c r="R44444" s="236"/>
    </row>
    <row r="44445" spans="18:18" x14ac:dyDescent="0.2">
      <c r="R44445" s="236"/>
    </row>
    <row r="44446" spans="18:18" x14ac:dyDescent="0.2">
      <c r="R44446" s="234"/>
    </row>
    <row r="44447" spans="18:18" x14ac:dyDescent="0.2">
      <c r="R44447" s="236"/>
    </row>
    <row r="44448" spans="18:18" x14ac:dyDescent="0.2">
      <c r="R44448" s="236"/>
    </row>
    <row r="44449" spans="18:18" x14ac:dyDescent="0.2">
      <c r="R44449" s="237"/>
    </row>
    <row r="44450" spans="18:18" x14ac:dyDescent="0.2">
      <c r="R44450" s="237"/>
    </row>
    <row r="44455" spans="18:18" x14ac:dyDescent="0.2">
      <c r="R44455" s="97"/>
    </row>
    <row r="44456" spans="18:18" x14ac:dyDescent="0.2">
      <c r="R44456" s="234"/>
    </row>
    <row r="44457" spans="18:18" x14ac:dyDescent="0.2">
      <c r="R44457" s="262"/>
    </row>
    <row r="44458" spans="18:18" x14ac:dyDescent="0.2">
      <c r="R44458" s="234"/>
    </row>
    <row r="44459" spans="18:18" x14ac:dyDescent="0.2">
      <c r="R44459" s="234"/>
    </row>
    <row r="44460" spans="18:18" x14ac:dyDescent="0.2">
      <c r="R44460" s="94"/>
    </row>
    <row r="44475" spans="18:18" x14ac:dyDescent="0.2">
      <c r="R44475" s="235"/>
    </row>
    <row r="44476" spans="18:18" x14ac:dyDescent="0.2">
      <c r="R44476" s="234"/>
    </row>
    <row r="44477" spans="18:18" x14ac:dyDescent="0.2">
      <c r="R44477" s="236"/>
    </row>
    <row r="44478" spans="18:18" x14ac:dyDescent="0.2">
      <c r="R44478" s="236"/>
    </row>
    <row r="44479" spans="18:18" x14ac:dyDescent="0.2">
      <c r="R44479" s="234"/>
    </row>
    <row r="44480" spans="18:18" x14ac:dyDescent="0.2">
      <c r="R44480" s="236"/>
    </row>
    <row r="44481" spans="18:18" x14ac:dyDescent="0.2">
      <c r="R44481" s="236"/>
    </row>
    <row r="44482" spans="18:18" x14ac:dyDescent="0.2">
      <c r="R44482" s="237"/>
    </row>
    <row r="44483" spans="18:18" x14ac:dyDescent="0.2">
      <c r="R44483" s="237"/>
    </row>
    <row r="44488" spans="18:18" x14ac:dyDescent="0.2">
      <c r="R44488" s="97"/>
    </row>
    <row r="44489" spans="18:18" x14ac:dyDescent="0.2">
      <c r="R44489" s="234"/>
    </row>
    <row r="44490" spans="18:18" x14ac:dyDescent="0.2">
      <c r="R44490" s="262"/>
    </row>
    <row r="44491" spans="18:18" x14ac:dyDescent="0.2">
      <c r="R44491" s="234"/>
    </row>
    <row r="44492" spans="18:18" x14ac:dyDescent="0.2">
      <c r="R44492" s="234"/>
    </row>
    <row r="44493" spans="18:18" x14ac:dyDescent="0.2">
      <c r="R44493" s="94"/>
    </row>
    <row r="44508" spans="18:18" x14ac:dyDescent="0.2">
      <c r="R44508" s="235"/>
    </row>
    <row r="44509" spans="18:18" x14ac:dyDescent="0.2">
      <c r="R44509" s="234"/>
    </row>
    <row r="44510" spans="18:18" x14ac:dyDescent="0.2">
      <c r="R44510" s="236"/>
    </row>
    <row r="44511" spans="18:18" x14ac:dyDescent="0.2">
      <c r="R44511" s="236"/>
    </row>
    <row r="44512" spans="18:18" x14ac:dyDescent="0.2">
      <c r="R44512" s="234"/>
    </row>
    <row r="44513" spans="18:18" x14ac:dyDescent="0.2">
      <c r="R44513" s="236"/>
    </row>
    <row r="44514" spans="18:18" x14ac:dyDescent="0.2">
      <c r="R44514" s="236"/>
    </row>
    <row r="44515" spans="18:18" x14ac:dyDescent="0.2">
      <c r="R44515" s="237"/>
    </row>
    <row r="44516" spans="18:18" x14ac:dyDescent="0.2">
      <c r="R44516" s="237"/>
    </row>
    <row r="44521" spans="18:18" x14ac:dyDescent="0.2">
      <c r="R44521" s="97"/>
    </row>
    <row r="44522" spans="18:18" x14ac:dyDescent="0.2">
      <c r="R44522" s="234"/>
    </row>
    <row r="44523" spans="18:18" x14ac:dyDescent="0.2">
      <c r="R44523" s="262"/>
    </row>
    <row r="44524" spans="18:18" x14ac:dyDescent="0.2">
      <c r="R44524" s="234"/>
    </row>
    <row r="44525" spans="18:18" x14ac:dyDescent="0.2">
      <c r="R44525" s="234"/>
    </row>
    <row r="44526" spans="18:18" x14ac:dyDescent="0.2">
      <c r="R44526" s="94"/>
    </row>
    <row r="44541" spans="18:18" x14ac:dyDescent="0.2">
      <c r="R44541" s="235"/>
    </row>
    <row r="44542" spans="18:18" x14ac:dyDescent="0.2">
      <c r="R44542" s="234"/>
    </row>
    <row r="44543" spans="18:18" x14ac:dyDescent="0.2">
      <c r="R44543" s="236"/>
    </row>
    <row r="44544" spans="18:18" x14ac:dyDescent="0.2">
      <c r="R44544" s="236"/>
    </row>
    <row r="44545" spans="18:18" x14ac:dyDescent="0.2">
      <c r="R44545" s="234"/>
    </row>
    <row r="44546" spans="18:18" x14ac:dyDescent="0.2">
      <c r="R44546" s="236"/>
    </row>
    <row r="44547" spans="18:18" x14ac:dyDescent="0.2">
      <c r="R44547" s="236"/>
    </row>
    <row r="44548" spans="18:18" x14ac:dyDescent="0.2">
      <c r="R44548" s="237"/>
    </row>
    <row r="44549" spans="18:18" x14ac:dyDescent="0.2">
      <c r="R44549" s="237"/>
    </row>
    <row r="44554" spans="18:18" x14ac:dyDescent="0.2">
      <c r="R44554" s="97"/>
    </row>
    <row r="44555" spans="18:18" x14ac:dyDescent="0.2">
      <c r="R44555" s="234"/>
    </row>
    <row r="44556" spans="18:18" x14ac:dyDescent="0.2">
      <c r="R44556" s="262"/>
    </row>
    <row r="44557" spans="18:18" x14ac:dyDescent="0.2">
      <c r="R44557" s="234"/>
    </row>
    <row r="44558" spans="18:18" x14ac:dyDescent="0.2">
      <c r="R44558" s="234"/>
    </row>
    <row r="44559" spans="18:18" x14ac:dyDescent="0.2">
      <c r="R44559" s="94"/>
    </row>
    <row r="44574" spans="18:18" x14ac:dyDescent="0.2">
      <c r="R44574" s="235"/>
    </row>
    <row r="44575" spans="18:18" x14ac:dyDescent="0.2">
      <c r="R44575" s="234"/>
    </row>
    <row r="44576" spans="18:18" x14ac:dyDescent="0.2">
      <c r="R44576" s="236"/>
    </row>
    <row r="44577" spans="18:18" x14ac:dyDescent="0.2">
      <c r="R44577" s="236"/>
    </row>
    <row r="44578" spans="18:18" x14ac:dyDescent="0.2">
      <c r="R44578" s="234"/>
    </row>
    <row r="44579" spans="18:18" x14ac:dyDescent="0.2">
      <c r="R44579" s="236"/>
    </row>
    <row r="44580" spans="18:18" x14ac:dyDescent="0.2">
      <c r="R44580" s="236"/>
    </row>
    <row r="44581" spans="18:18" x14ac:dyDescent="0.2">
      <c r="R44581" s="237"/>
    </row>
    <row r="44582" spans="18:18" x14ac:dyDescent="0.2">
      <c r="R44582" s="237"/>
    </row>
    <row r="44587" spans="18:18" x14ac:dyDescent="0.2">
      <c r="R44587" s="97"/>
    </row>
    <row r="44588" spans="18:18" x14ac:dyDescent="0.2">
      <c r="R44588" s="234"/>
    </row>
    <row r="44589" spans="18:18" x14ac:dyDescent="0.2">
      <c r="R44589" s="262"/>
    </row>
    <row r="44590" spans="18:18" x14ac:dyDescent="0.2">
      <c r="R44590" s="234"/>
    </row>
    <row r="44591" spans="18:18" x14ac:dyDescent="0.2">
      <c r="R44591" s="234"/>
    </row>
    <row r="44592" spans="18:18" x14ac:dyDescent="0.2">
      <c r="R44592" s="94"/>
    </row>
    <row r="44607" spans="18:18" x14ac:dyDescent="0.2">
      <c r="R44607" s="235"/>
    </row>
    <row r="44608" spans="18:18" x14ac:dyDescent="0.2">
      <c r="R44608" s="234"/>
    </row>
    <row r="44609" spans="18:18" x14ac:dyDescent="0.2">
      <c r="R44609" s="236"/>
    </row>
    <row r="44610" spans="18:18" x14ac:dyDescent="0.2">
      <c r="R44610" s="236"/>
    </row>
    <row r="44611" spans="18:18" x14ac:dyDescent="0.2">
      <c r="R44611" s="234"/>
    </row>
    <row r="44612" spans="18:18" x14ac:dyDescent="0.2">
      <c r="R44612" s="236"/>
    </row>
    <row r="44613" spans="18:18" x14ac:dyDescent="0.2">
      <c r="R44613" s="236"/>
    </row>
    <row r="44614" spans="18:18" x14ac:dyDescent="0.2">
      <c r="R44614" s="237"/>
    </row>
    <row r="44615" spans="18:18" x14ac:dyDescent="0.2">
      <c r="R44615" s="237"/>
    </row>
    <row r="44620" spans="18:18" x14ac:dyDescent="0.2">
      <c r="R44620" s="97"/>
    </row>
    <row r="44621" spans="18:18" x14ac:dyDescent="0.2">
      <c r="R44621" s="234"/>
    </row>
    <row r="44622" spans="18:18" x14ac:dyDescent="0.2">
      <c r="R44622" s="262"/>
    </row>
    <row r="44623" spans="18:18" x14ac:dyDescent="0.2">
      <c r="R44623" s="234"/>
    </row>
    <row r="44624" spans="18:18" x14ac:dyDescent="0.2">
      <c r="R44624" s="234"/>
    </row>
    <row r="44625" spans="18:18" x14ac:dyDescent="0.2">
      <c r="R44625" s="94"/>
    </row>
    <row r="44640" spans="18:18" x14ac:dyDescent="0.2">
      <c r="R44640" s="235"/>
    </row>
    <row r="44641" spans="18:18" x14ac:dyDescent="0.2">
      <c r="R44641" s="234"/>
    </row>
    <row r="44642" spans="18:18" x14ac:dyDescent="0.2">
      <c r="R44642" s="236"/>
    </row>
    <row r="44643" spans="18:18" x14ac:dyDescent="0.2">
      <c r="R44643" s="236"/>
    </row>
    <row r="44644" spans="18:18" x14ac:dyDescent="0.2">
      <c r="R44644" s="234"/>
    </row>
    <row r="44645" spans="18:18" x14ac:dyDescent="0.2">
      <c r="R44645" s="236"/>
    </row>
    <row r="44646" spans="18:18" x14ac:dyDescent="0.2">
      <c r="R44646" s="236"/>
    </row>
    <row r="44647" spans="18:18" x14ac:dyDescent="0.2">
      <c r="R44647" s="237"/>
    </row>
    <row r="44648" spans="18:18" x14ac:dyDescent="0.2">
      <c r="R44648" s="237"/>
    </row>
    <row r="44653" spans="18:18" x14ac:dyDescent="0.2">
      <c r="R44653" s="97"/>
    </row>
    <row r="44654" spans="18:18" x14ac:dyDescent="0.2">
      <c r="R44654" s="234"/>
    </row>
    <row r="44655" spans="18:18" x14ac:dyDescent="0.2">
      <c r="R44655" s="262"/>
    </row>
    <row r="44656" spans="18:18" x14ac:dyDescent="0.2">
      <c r="R44656" s="234"/>
    </row>
    <row r="44657" spans="18:18" x14ac:dyDescent="0.2">
      <c r="R44657" s="234"/>
    </row>
    <row r="44658" spans="18:18" x14ac:dyDescent="0.2">
      <c r="R44658" s="94"/>
    </row>
    <row r="44673" spans="18:18" x14ac:dyDescent="0.2">
      <c r="R44673" s="235"/>
    </row>
    <row r="44674" spans="18:18" x14ac:dyDescent="0.2">
      <c r="R44674" s="234"/>
    </row>
    <row r="44675" spans="18:18" x14ac:dyDescent="0.2">
      <c r="R44675" s="236"/>
    </row>
    <row r="44676" spans="18:18" x14ac:dyDescent="0.2">
      <c r="R44676" s="236"/>
    </row>
    <row r="44677" spans="18:18" x14ac:dyDescent="0.2">
      <c r="R44677" s="234"/>
    </row>
    <row r="44678" spans="18:18" x14ac:dyDescent="0.2">
      <c r="R44678" s="236"/>
    </row>
    <row r="44679" spans="18:18" x14ac:dyDescent="0.2">
      <c r="R44679" s="236"/>
    </row>
    <row r="44680" spans="18:18" x14ac:dyDescent="0.2">
      <c r="R44680" s="237"/>
    </row>
    <row r="44681" spans="18:18" x14ac:dyDescent="0.2">
      <c r="R44681" s="237"/>
    </row>
    <row r="44686" spans="18:18" x14ac:dyDescent="0.2">
      <c r="R44686" s="97"/>
    </row>
    <row r="44687" spans="18:18" x14ac:dyDescent="0.2">
      <c r="R44687" s="234"/>
    </row>
    <row r="44688" spans="18:18" x14ac:dyDescent="0.2">
      <c r="R44688" s="262"/>
    </row>
    <row r="44689" spans="18:18" x14ac:dyDescent="0.2">
      <c r="R44689" s="234"/>
    </row>
    <row r="44690" spans="18:18" x14ac:dyDescent="0.2">
      <c r="R44690" s="234"/>
    </row>
    <row r="44691" spans="18:18" x14ac:dyDescent="0.2">
      <c r="R44691" s="94"/>
    </row>
    <row r="44706" spans="18:18" x14ac:dyDescent="0.2">
      <c r="R44706" s="235"/>
    </row>
    <row r="44707" spans="18:18" x14ac:dyDescent="0.2">
      <c r="R44707" s="234"/>
    </row>
    <row r="44708" spans="18:18" x14ac:dyDescent="0.2">
      <c r="R44708" s="236"/>
    </row>
    <row r="44709" spans="18:18" x14ac:dyDescent="0.2">
      <c r="R44709" s="236"/>
    </row>
    <row r="44710" spans="18:18" x14ac:dyDescent="0.2">
      <c r="R44710" s="234"/>
    </row>
    <row r="44711" spans="18:18" x14ac:dyDescent="0.2">
      <c r="R44711" s="236"/>
    </row>
    <row r="44712" spans="18:18" x14ac:dyDescent="0.2">
      <c r="R44712" s="236"/>
    </row>
    <row r="44713" spans="18:18" x14ac:dyDescent="0.2">
      <c r="R44713" s="237"/>
    </row>
    <row r="44714" spans="18:18" x14ac:dyDescent="0.2">
      <c r="R44714" s="237"/>
    </row>
    <row r="44719" spans="18:18" x14ac:dyDescent="0.2">
      <c r="R44719" s="97"/>
    </row>
    <row r="44720" spans="18:18" x14ac:dyDescent="0.2">
      <c r="R44720" s="234"/>
    </row>
    <row r="44721" spans="18:18" x14ac:dyDescent="0.2">
      <c r="R44721" s="262"/>
    </row>
    <row r="44722" spans="18:18" x14ac:dyDescent="0.2">
      <c r="R44722" s="234"/>
    </row>
    <row r="44723" spans="18:18" x14ac:dyDescent="0.2">
      <c r="R44723" s="234"/>
    </row>
    <row r="44724" spans="18:18" x14ac:dyDescent="0.2">
      <c r="R44724" s="94"/>
    </row>
    <row r="44739" spans="18:18" x14ac:dyDescent="0.2">
      <c r="R44739" s="235"/>
    </row>
    <row r="44740" spans="18:18" x14ac:dyDescent="0.2">
      <c r="R44740" s="234"/>
    </row>
    <row r="44741" spans="18:18" x14ac:dyDescent="0.2">
      <c r="R44741" s="236"/>
    </row>
    <row r="44742" spans="18:18" x14ac:dyDescent="0.2">
      <c r="R44742" s="236"/>
    </row>
    <row r="44743" spans="18:18" x14ac:dyDescent="0.2">
      <c r="R44743" s="234"/>
    </row>
    <row r="44744" spans="18:18" x14ac:dyDescent="0.2">
      <c r="R44744" s="236"/>
    </row>
    <row r="44745" spans="18:18" x14ac:dyDescent="0.2">
      <c r="R44745" s="236"/>
    </row>
    <row r="44746" spans="18:18" x14ac:dyDescent="0.2">
      <c r="R44746" s="237"/>
    </row>
    <row r="44747" spans="18:18" x14ac:dyDescent="0.2">
      <c r="R44747" s="237"/>
    </row>
    <row r="44752" spans="18:18" x14ac:dyDescent="0.2">
      <c r="R44752" s="97"/>
    </row>
    <row r="44753" spans="18:18" x14ac:dyDescent="0.2">
      <c r="R44753" s="234"/>
    </row>
    <row r="44754" spans="18:18" x14ac:dyDescent="0.2">
      <c r="R44754" s="262"/>
    </row>
    <row r="44755" spans="18:18" x14ac:dyDescent="0.2">
      <c r="R44755" s="234"/>
    </row>
    <row r="44756" spans="18:18" x14ac:dyDescent="0.2">
      <c r="R44756" s="234"/>
    </row>
    <row r="44757" spans="18:18" x14ac:dyDescent="0.2">
      <c r="R44757" s="94"/>
    </row>
    <row r="44772" spans="18:18" x14ac:dyDescent="0.2">
      <c r="R44772" s="235"/>
    </row>
    <row r="44773" spans="18:18" x14ac:dyDescent="0.2">
      <c r="R44773" s="234"/>
    </row>
    <row r="44774" spans="18:18" x14ac:dyDescent="0.2">
      <c r="R44774" s="236"/>
    </row>
    <row r="44775" spans="18:18" x14ac:dyDescent="0.2">
      <c r="R44775" s="236"/>
    </row>
    <row r="44776" spans="18:18" x14ac:dyDescent="0.2">
      <c r="R44776" s="234"/>
    </row>
    <row r="44777" spans="18:18" x14ac:dyDescent="0.2">
      <c r="R44777" s="236"/>
    </row>
    <row r="44778" spans="18:18" x14ac:dyDescent="0.2">
      <c r="R44778" s="236"/>
    </row>
    <row r="44779" spans="18:18" x14ac:dyDescent="0.2">
      <c r="R44779" s="237"/>
    </row>
    <row r="44780" spans="18:18" x14ac:dyDescent="0.2">
      <c r="R44780" s="237"/>
    </row>
    <row r="44785" spans="18:18" x14ac:dyDescent="0.2">
      <c r="R44785" s="97"/>
    </row>
    <row r="44786" spans="18:18" x14ac:dyDescent="0.2">
      <c r="R44786" s="234"/>
    </row>
    <row r="44787" spans="18:18" x14ac:dyDescent="0.2">
      <c r="R44787" s="262"/>
    </row>
    <row r="44788" spans="18:18" x14ac:dyDescent="0.2">
      <c r="R44788" s="234"/>
    </row>
    <row r="44789" spans="18:18" x14ac:dyDescent="0.2">
      <c r="R44789" s="234"/>
    </row>
    <row r="44790" spans="18:18" x14ac:dyDescent="0.2">
      <c r="R44790" s="94"/>
    </row>
    <row r="44805" spans="18:18" x14ac:dyDescent="0.2">
      <c r="R44805" s="235"/>
    </row>
    <row r="44806" spans="18:18" x14ac:dyDescent="0.2">
      <c r="R44806" s="234"/>
    </row>
    <row r="44807" spans="18:18" x14ac:dyDescent="0.2">
      <c r="R44807" s="236"/>
    </row>
    <row r="44808" spans="18:18" x14ac:dyDescent="0.2">
      <c r="R44808" s="236"/>
    </row>
    <row r="44809" spans="18:18" x14ac:dyDescent="0.2">
      <c r="R44809" s="234"/>
    </row>
    <row r="44810" spans="18:18" x14ac:dyDescent="0.2">
      <c r="R44810" s="236"/>
    </row>
    <row r="44811" spans="18:18" x14ac:dyDescent="0.2">
      <c r="R44811" s="236"/>
    </row>
    <row r="44812" spans="18:18" x14ac:dyDescent="0.2">
      <c r="R44812" s="237"/>
    </row>
    <row r="44813" spans="18:18" x14ac:dyDescent="0.2">
      <c r="R44813" s="237"/>
    </row>
    <row r="44818" spans="18:18" x14ac:dyDescent="0.2">
      <c r="R44818" s="97"/>
    </row>
    <row r="44819" spans="18:18" x14ac:dyDescent="0.2">
      <c r="R44819" s="234"/>
    </row>
    <row r="44820" spans="18:18" x14ac:dyDescent="0.2">
      <c r="R44820" s="262"/>
    </row>
    <row r="44821" spans="18:18" x14ac:dyDescent="0.2">
      <c r="R44821" s="234"/>
    </row>
    <row r="44822" spans="18:18" x14ac:dyDescent="0.2">
      <c r="R44822" s="234"/>
    </row>
    <row r="44823" spans="18:18" x14ac:dyDescent="0.2">
      <c r="R44823" s="94"/>
    </row>
    <row r="44838" spans="18:18" x14ac:dyDescent="0.2">
      <c r="R44838" s="235"/>
    </row>
    <row r="44839" spans="18:18" x14ac:dyDescent="0.2">
      <c r="R44839" s="234"/>
    </row>
    <row r="44840" spans="18:18" x14ac:dyDescent="0.2">
      <c r="R44840" s="236"/>
    </row>
    <row r="44841" spans="18:18" x14ac:dyDescent="0.2">
      <c r="R44841" s="236"/>
    </row>
    <row r="44842" spans="18:18" x14ac:dyDescent="0.2">
      <c r="R44842" s="234"/>
    </row>
    <row r="44843" spans="18:18" x14ac:dyDescent="0.2">
      <c r="R44843" s="236"/>
    </row>
    <row r="44844" spans="18:18" x14ac:dyDescent="0.2">
      <c r="R44844" s="236"/>
    </row>
    <row r="44845" spans="18:18" x14ac:dyDescent="0.2">
      <c r="R44845" s="237"/>
    </row>
    <row r="44846" spans="18:18" x14ac:dyDescent="0.2">
      <c r="R44846" s="237"/>
    </row>
    <row r="44851" spans="18:18" x14ac:dyDescent="0.2">
      <c r="R44851" s="97"/>
    </row>
    <row r="44852" spans="18:18" x14ac:dyDescent="0.2">
      <c r="R44852" s="234"/>
    </row>
    <row r="44853" spans="18:18" x14ac:dyDescent="0.2">
      <c r="R44853" s="262"/>
    </row>
    <row r="44854" spans="18:18" x14ac:dyDescent="0.2">
      <c r="R44854" s="234"/>
    </row>
    <row r="44855" spans="18:18" x14ac:dyDescent="0.2">
      <c r="R44855" s="234"/>
    </row>
    <row r="44856" spans="18:18" x14ac:dyDescent="0.2">
      <c r="R44856" s="94"/>
    </row>
    <row r="44871" spans="18:18" x14ac:dyDescent="0.2">
      <c r="R44871" s="235"/>
    </row>
    <row r="44872" spans="18:18" x14ac:dyDescent="0.2">
      <c r="R44872" s="234"/>
    </row>
    <row r="44873" spans="18:18" x14ac:dyDescent="0.2">
      <c r="R44873" s="236"/>
    </row>
    <row r="44874" spans="18:18" x14ac:dyDescent="0.2">
      <c r="R44874" s="236"/>
    </row>
    <row r="44875" spans="18:18" x14ac:dyDescent="0.2">
      <c r="R44875" s="234"/>
    </row>
    <row r="44876" spans="18:18" x14ac:dyDescent="0.2">
      <c r="R44876" s="236"/>
    </row>
    <row r="44877" spans="18:18" x14ac:dyDescent="0.2">
      <c r="R44877" s="236"/>
    </row>
    <row r="44878" spans="18:18" x14ac:dyDescent="0.2">
      <c r="R44878" s="237"/>
    </row>
    <row r="44879" spans="18:18" x14ac:dyDescent="0.2">
      <c r="R44879" s="237"/>
    </row>
    <row r="44884" spans="18:18" x14ac:dyDescent="0.2">
      <c r="R44884" s="97"/>
    </row>
    <row r="44885" spans="18:18" x14ac:dyDescent="0.2">
      <c r="R44885" s="234"/>
    </row>
    <row r="44886" spans="18:18" x14ac:dyDescent="0.2">
      <c r="R44886" s="262"/>
    </row>
    <row r="44887" spans="18:18" x14ac:dyDescent="0.2">
      <c r="R44887" s="234"/>
    </row>
    <row r="44888" spans="18:18" x14ac:dyDescent="0.2">
      <c r="R44888" s="234"/>
    </row>
    <row r="44889" spans="18:18" x14ac:dyDescent="0.2">
      <c r="R44889" s="94"/>
    </row>
    <row r="44904" spans="18:18" x14ac:dyDescent="0.2">
      <c r="R44904" s="235"/>
    </row>
    <row r="44905" spans="18:18" x14ac:dyDescent="0.2">
      <c r="R44905" s="234"/>
    </row>
    <row r="44906" spans="18:18" x14ac:dyDescent="0.2">
      <c r="R44906" s="236"/>
    </row>
    <row r="44907" spans="18:18" x14ac:dyDescent="0.2">
      <c r="R44907" s="236"/>
    </row>
    <row r="44908" spans="18:18" x14ac:dyDescent="0.2">
      <c r="R44908" s="234"/>
    </row>
    <row r="44909" spans="18:18" x14ac:dyDescent="0.2">
      <c r="R44909" s="236"/>
    </row>
    <row r="44910" spans="18:18" x14ac:dyDescent="0.2">
      <c r="R44910" s="236"/>
    </row>
    <row r="44911" spans="18:18" x14ac:dyDescent="0.2">
      <c r="R44911" s="237"/>
    </row>
    <row r="44912" spans="18:18" x14ac:dyDescent="0.2">
      <c r="R44912" s="237"/>
    </row>
    <row r="44917" spans="18:18" x14ac:dyDescent="0.2">
      <c r="R44917" s="97"/>
    </row>
    <row r="44918" spans="18:18" x14ac:dyDescent="0.2">
      <c r="R44918" s="234"/>
    </row>
    <row r="44919" spans="18:18" x14ac:dyDescent="0.2">
      <c r="R44919" s="262"/>
    </row>
    <row r="44920" spans="18:18" x14ac:dyDescent="0.2">
      <c r="R44920" s="234"/>
    </row>
    <row r="44921" spans="18:18" x14ac:dyDescent="0.2">
      <c r="R44921" s="234"/>
    </row>
    <row r="44922" spans="18:18" x14ac:dyDescent="0.2">
      <c r="R44922" s="94"/>
    </row>
    <row r="44937" spans="18:18" x14ac:dyDescent="0.2">
      <c r="R44937" s="235"/>
    </row>
    <row r="44938" spans="18:18" x14ac:dyDescent="0.2">
      <c r="R44938" s="234"/>
    </row>
    <row r="44939" spans="18:18" x14ac:dyDescent="0.2">
      <c r="R44939" s="236"/>
    </row>
    <row r="44940" spans="18:18" x14ac:dyDescent="0.2">
      <c r="R44940" s="236"/>
    </row>
    <row r="44941" spans="18:18" x14ac:dyDescent="0.2">
      <c r="R44941" s="234"/>
    </row>
    <row r="44942" spans="18:18" x14ac:dyDescent="0.2">
      <c r="R44942" s="236"/>
    </row>
    <row r="44943" spans="18:18" x14ac:dyDescent="0.2">
      <c r="R44943" s="236"/>
    </row>
    <row r="44944" spans="18:18" x14ac:dyDescent="0.2">
      <c r="R44944" s="237"/>
    </row>
    <row r="44945" spans="18:18" x14ac:dyDescent="0.2">
      <c r="R44945" s="237"/>
    </row>
    <row r="44950" spans="18:18" x14ac:dyDescent="0.2">
      <c r="R44950" s="97"/>
    </row>
    <row r="44951" spans="18:18" x14ac:dyDescent="0.2">
      <c r="R44951" s="234"/>
    </row>
    <row r="44952" spans="18:18" x14ac:dyDescent="0.2">
      <c r="R44952" s="262"/>
    </row>
    <row r="44953" spans="18:18" x14ac:dyDescent="0.2">
      <c r="R44953" s="234"/>
    </row>
    <row r="44954" spans="18:18" x14ac:dyDescent="0.2">
      <c r="R44954" s="234"/>
    </row>
    <row r="44955" spans="18:18" x14ac:dyDescent="0.2">
      <c r="R44955" s="94"/>
    </row>
    <row r="44970" spans="18:18" x14ac:dyDescent="0.2">
      <c r="R44970" s="235"/>
    </row>
    <row r="44971" spans="18:18" x14ac:dyDescent="0.2">
      <c r="R44971" s="234"/>
    </row>
    <row r="44972" spans="18:18" x14ac:dyDescent="0.2">
      <c r="R44972" s="236"/>
    </row>
    <row r="44973" spans="18:18" x14ac:dyDescent="0.2">
      <c r="R44973" s="236"/>
    </row>
    <row r="44974" spans="18:18" x14ac:dyDescent="0.2">
      <c r="R44974" s="234"/>
    </row>
    <row r="44975" spans="18:18" x14ac:dyDescent="0.2">
      <c r="R44975" s="236"/>
    </row>
    <row r="44976" spans="18:18" x14ac:dyDescent="0.2">
      <c r="R44976" s="236"/>
    </row>
    <row r="44977" spans="18:18" x14ac:dyDescent="0.2">
      <c r="R44977" s="237"/>
    </row>
    <row r="44978" spans="18:18" x14ac:dyDescent="0.2">
      <c r="R44978" s="237"/>
    </row>
    <row r="44983" spans="18:18" x14ac:dyDescent="0.2">
      <c r="R44983" s="97"/>
    </row>
    <row r="44984" spans="18:18" x14ac:dyDescent="0.2">
      <c r="R44984" s="234"/>
    </row>
    <row r="44985" spans="18:18" x14ac:dyDescent="0.2">
      <c r="R44985" s="262"/>
    </row>
    <row r="44986" spans="18:18" x14ac:dyDescent="0.2">
      <c r="R44986" s="234"/>
    </row>
    <row r="44987" spans="18:18" x14ac:dyDescent="0.2">
      <c r="R44987" s="234"/>
    </row>
    <row r="44988" spans="18:18" x14ac:dyDescent="0.2">
      <c r="R44988" s="94"/>
    </row>
    <row r="45003" spans="18:18" x14ac:dyDescent="0.2">
      <c r="R45003" s="235"/>
    </row>
    <row r="45004" spans="18:18" x14ac:dyDescent="0.2">
      <c r="R45004" s="234"/>
    </row>
    <row r="45005" spans="18:18" x14ac:dyDescent="0.2">
      <c r="R45005" s="236"/>
    </row>
    <row r="45006" spans="18:18" x14ac:dyDescent="0.2">
      <c r="R45006" s="236"/>
    </row>
    <row r="45007" spans="18:18" x14ac:dyDescent="0.2">
      <c r="R45007" s="234"/>
    </row>
    <row r="45008" spans="18:18" x14ac:dyDescent="0.2">
      <c r="R45008" s="236"/>
    </row>
    <row r="45009" spans="18:18" x14ac:dyDescent="0.2">
      <c r="R45009" s="236"/>
    </row>
    <row r="45010" spans="18:18" x14ac:dyDescent="0.2">
      <c r="R45010" s="237"/>
    </row>
    <row r="45011" spans="18:18" x14ac:dyDescent="0.2">
      <c r="R45011" s="237"/>
    </row>
    <row r="45016" spans="18:18" x14ac:dyDescent="0.2">
      <c r="R45016" s="97"/>
    </row>
    <row r="45017" spans="18:18" x14ac:dyDescent="0.2">
      <c r="R45017" s="234"/>
    </row>
    <row r="45018" spans="18:18" x14ac:dyDescent="0.2">
      <c r="R45018" s="262"/>
    </row>
    <row r="45019" spans="18:18" x14ac:dyDescent="0.2">
      <c r="R45019" s="234"/>
    </row>
    <row r="45020" spans="18:18" x14ac:dyDescent="0.2">
      <c r="R45020" s="234"/>
    </row>
    <row r="45021" spans="18:18" x14ac:dyDescent="0.2">
      <c r="R45021" s="94"/>
    </row>
    <row r="45036" spans="18:18" x14ac:dyDescent="0.2">
      <c r="R45036" s="235"/>
    </row>
    <row r="45037" spans="18:18" x14ac:dyDescent="0.2">
      <c r="R45037" s="234"/>
    </row>
    <row r="45038" spans="18:18" x14ac:dyDescent="0.2">
      <c r="R45038" s="236"/>
    </row>
    <row r="45039" spans="18:18" x14ac:dyDescent="0.2">
      <c r="R45039" s="236"/>
    </row>
    <row r="45040" spans="18:18" x14ac:dyDescent="0.2">
      <c r="R45040" s="234"/>
    </row>
    <row r="45041" spans="18:18" x14ac:dyDescent="0.2">
      <c r="R45041" s="236"/>
    </row>
    <row r="45042" spans="18:18" x14ac:dyDescent="0.2">
      <c r="R45042" s="236"/>
    </row>
    <row r="45043" spans="18:18" x14ac:dyDescent="0.2">
      <c r="R45043" s="237"/>
    </row>
    <row r="45044" spans="18:18" x14ac:dyDescent="0.2">
      <c r="R45044" s="237"/>
    </row>
    <row r="45049" spans="18:18" x14ac:dyDescent="0.2">
      <c r="R45049" s="97"/>
    </row>
    <row r="45050" spans="18:18" x14ac:dyDescent="0.2">
      <c r="R45050" s="234"/>
    </row>
    <row r="45051" spans="18:18" x14ac:dyDescent="0.2">
      <c r="R45051" s="262"/>
    </row>
    <row r="45052" spans="18:18" x14ac:dyDescent="0.2">
      <c r="R45052" s="234"/>
    </row>
    <row r="45053" spans="18:18" x14ac:dyDescent="0.2">
      <c r="R45053" s="234"/>
    </row>
    <row r="45054" spans="18:18" x14ac:dyDescent="0.2">
      <c r="R45054" s="94"/>
    </row>
    <row r="45069" spans="18:18" x14ac:dyDescent="0.2">
      <c r="R45069" s="235"/>
    </row>
    <row r="45070" spans="18:18" x14ac:dyDescent="0.2">
      <c r="R45070" s="234"/>
    </row>
    <row r="45071" spans="18:18" x14ac:dyDescent="0.2">
      <c r="R45071" s="236"/>
    </row>
    <row r="45072" spans="18:18" x14ac:dyDescent="0.2">
      <c r="R45072" s="236"/>
    </row>
    <row r="45073" spans="18:18" x14ac:dyDescent="0.2">
      <c r="R45073" s="234"/>
    </row>
    <row r="45074" spans="18:18" x14ac:dyDescent="0.2">
      <c r="R45074" s="236"/>
    </row>
    <row r="45075" spans="18:18" x14ac:dyDescent="0.2">
      <c r="R45075" s="236"/>
    </row>
    <row r="45076" spans="18:18" x14ac:dyDescent="0.2">
      <c r="R45076" s="237"/>
    </row>
    <row r="45077" spans="18:18" x14ac:dyDescent="0.2">
      <c r="R45077" s="237"/>
    </row>
    <row r="45082" spans="18:18" x14ac:dyDescent="0.2">
      <c r="R45082" s="97"/>
    </row>
    <row r="45083" spans="18:18" x14ac:dyDescent="0.2">
      <c r="R45083" s="234"/>
    </row>
    <row r="45084" spans="18:18" x14ac:dyDescent="0.2">
      <c r="R45084" s="262"/>
    </row>
    <row r="45085" spans="18:18" x14ac:dyDescent="0.2">
      <c r="R45085" s="234"/>
    </row>
    <row r="45086" spans="18:18" x14ac:dyDescent="0.2">
      <c r="R45086" s="234"/>
    </row>
    <row r="45087" spans="18:18" x14ac:dyDescent="0.2">
      <c r="R45087" s="94"/>
    </row>
    <row r="45102" spans="18:18" x14ac:dyDescent="0.2">
      <c r="R45102" s="235"/>
    </row>
    <row r="45103" spans="18:18" x14ac:dyDescent="0.2">
      <c r="R45103" s="234"/>
    </row>
    <row r="45104" spans="18:18" x14ac:dyDescent="0.2">
      <c r="R45104" s="236"/>
    </row>
    <row r="45105" spans="18:18" x14ac:dyDescent="0.2">
      <c r="R45105" s="236"/>
    </row>
    <row r="45106" spans="18:18" x14ac:dyDescent="0.2">
      <c r="R45106" s="234"/>
    </row>
    <row r="45107" spans="18:18" x14ac:dyDescent="0.2">
      <c r="R45107" s="236"/>
    </row>
    <row r="45108" spans="18:18" x14ac:dyDescent="0.2">
      <c r="R45108" s="236"/>
    </row>
    <row r="45109" spans="18:18" x14ac:dyDescent="0.2">
      <c r="R45109" s="237"/>
    </row>
    <row r="45110" spans="18:18" x14ac:dyDescent="0.2">
      <c r="R45110" s="237"/>
    </row>
    <row r="45115" spans="18:18" x14ac:dyDescent="0.2">
      <c r="R45115" s="97"/>
    </row>
    <row r="45116" spans="18:18" x14ac:dyDescent="0.2">
      <c r="R45116" s="234"/>
    </row>
    <row r="45117" spans="18:18" x14ac:dyDescent="0.2">
      <c r="R45117" s="262"/>
    </row>
    <row r="45118" spans="18:18" x14ac:dyDescent="0.2">
      <c r="R45118" s="234"/>
    </row>
    <row r="45119" spans="18:18" x14ac:dyDescent="0.2">
      <c r="R45119" s="234"/>
    </row>
    <row r="45120" spans="18:18" x14ac:dyDescent="0.2">
      <c r="R45120" s="94"/>
    </row>
    <row r="45135" spans="18:18" x14ac:dyDescent="0.2">
      <c r="R45135" s="235"/>
    </row>
    <row r="45136" spans="18:18" x14ac:dyDescent="0.2">
      <c r="R45136" s="234"/>
    </row>
    <row r="45137" spans="18:18" x14ac:dyDescent="0.2">
      <c r="R45137" s="236"/>
    </row>
    <row r="45138" spans="18:18" x14ac:dyDescent="0.2">
      <c r="R45138" s="236"/>
    </row>
    <row r="45139" spans="18:18" x14ac:dyDescent="0.2">
      <c r="R45139" s="234"/>
    </row>
    <row r="45140" spans="18:18" x14ac:dyDescent="0.2">
      <c r="R45140" s="236"/>
    </row>
    <row r="45141" spans="18:18" x14ac:dyDescent="0.2">
      <c r="R45141" s="236"/>
    </row>
    <row r="45142" spans="18:18" x14ac:dyDescent="0.2">
      <c r="R45142" s="237"/>
    </row>
    <row r="45143" spans="18:18" x14ac:dyDescent="0.2">
      <c r="R45143" s="237"/>
    </row>
    <row r="45148" spans="18:18" x14ac:dyDescent="0.2">
      <c r="R45148" s="97"/>
    </row>
    <row r="45149" spans="18:18" x14ac:dyDescent="0.2">
      <c r="R45149" s="234"/>
    </row>
    <row r="45150" spans="18:18" x14ac:dyDescent="0.2">
      <c r="R45150" s="262"/>
    </row>
    <row r="45151" spans="18:18" x14ac:dyDescent="0.2">
      <c r="R45151" s="234"/>
    </row>
    <row r="45152" spans="18:18" x14ac:dyDescent="0.2">
      <c r="R45152" s="234"/>
    </row>
    <row r="45153" spans="18:18" x14ac:dyDescent="0.2">
      <c r="R45153" s="94"/>
    </row>
    <row r="45168" spans="18:18" x14ac:dyDescent="0.2">
      <c r="R45168" s="235"/>
    </row>
    <row r="45169" spans="18:18" x14ac:dyDescent="0.2">
      <c r="R45169" s="234"/>
    </row>
    <row r="45170" spans="18:18" x14ac:dyDescent="0.2">
      <c r="R45170" s="236"/>
    </row>
    <row r="45171" spans="18:18" x14ac:dyDescent="0.2">
      <c r="R45171" s="236"/>
    </row>
    <row r="45172" spans="18:18" x14ac:dyDescent="0.2">
      <c r="R45172" s="234"/>
    </row>
    <row r="45173" spans="18:18" x14ac:dyDescent="0.2">
      <c r="R45173" s="236"/>
    </row>
    <row r="45174" spans="18:18" x14ac:dyDescent="0.2">
      <c r="R45174" s="236"/>
    </row>
    <row r="45175" spans="18:18" x14ac:dyDescent="0.2">
      <c r="R45175" s="237"/>
    </row>
    <row r="45176" spans="18:18" x14ac:dyDescent="0.2">
      <c r="R45176" s="237"/>
    </row>
    <row r="45181" spans="18:18" x14ac:dyDescent="0.2">
      <c r="R45181" s="97"/>
    </row>
    <row r="45182" spans="18:18" x14ac:dyDescent="0.2">
      <c r="R45182" s="234"/>
    </row>
    <row r="45183" spans="18:18" x14ac:dyDescent="0.2">
      <c r="R45183" s="262"/>
    </row>
    <row r="45184" spans="18:18" x14ac:dyDescent="0.2">
      <c r="R45184" s="234"/>
    </row>
    <row r="45185" spans="18:18" x14ac:dyDescent="0.2">
      <c r="R45185" s="234"/>
    </row>
    <row r="45186" spans="18:18" x14ac:dyDescent="0.2">
      <c r="R45186" s="94"/>
    </row>
    <row r="45201" spans="18:18" x14ac:dyDescent="0.2">
      <c r="R45201" s="235"/>
    </row>
    <row r="45202" spans="18:18" x14ac:dyDescent="0.2">
      <c r="R45202" s="234"/>
    </row>
    <row r="45203" spans="18:18" x14ac:dyDescent="0.2">
      <c r="R45203" s="236"/>
    </row>
    <row r="45204" spans="18:18" x14ac:dyDescent="0.2">
      <c r="R45204" s="236"/>
    </row>
    <row r="45205" spans="18:18" x14ac:dyDescent="0.2">
      <c r="R45205" s="234"/>
    </row>
    <row r="45206" spans="18:18" x14ac:dyDescent="0.2">
      <c r="R45206" s="236"/>
    </row>
    <row r="45207" spans="18:18" x14ac:dyDescent="0.2">
      <c r="R45207" s="236"/>
    </row>
    <row r="45208" spans="18:18" x14ac:dyDescent="0.2">
      <c r="R45208" s="237"/>
    </row>
    <row r="45209" spans="18:18" x14ac:dyDescent="0.2">
      <c r="R45209" s="237"/>
    </row>
    <row r="45214" spans="18:18" x14ac:dyDescent="0.2">
      <c r="R45214" s="97"/>
    </row>
    <row r="45215" spans="18:18" x14ac:dyDescent="0.2">
      <c r="R45215" s="234"/>
    </row>
    <row r="45216" spans="18:18" x14ac:dyDescent="0.2">
      <c r="R45216" s="262"/>
    </row>
    <row r="45217" spans="18:18" x14ac:dyDescent="0.2">
      <c r="R45217" s="234"/>
    </row>
    <row r="45218" spans="18:18" x14ac:dyDescent="0.2">
      <c r="R45218" s="234"/>
    </row>
    <row r="45219" spans="18:18" x14ac:dyDescent="0.2">
      <c r="R45219" s="94"/>
    </row>
    <row r="45234" spans="18:18" x14ac:dyDescent="0.2">
      <c r="R45234" s="235"/>
    </row>
    <row r="45235" spans="18:18" x14ac:dyDescent="0.2">
      <c r="R45235" s="234"/>
    </row>
    <row r="45236" spans="18:18" x14ac:dyDescent="0.2">
      <c r="R45236" s="236"/>
    </row>
    <row r="45237" spans="18:18" x14ac:dyDescent="0.2">
      <c r="R45237" s="236"/>
    </row>
    <row r="45238" spans="18:18" x14ac:dyDescent="0.2">
      <c r="R45238" s="234"/>
    </row>
    <row r="45239" spans="18:18" x14ac:dyDescent="0.2">
      <c r="R45239" s="236"/>
    </row>
    <row r="45240" spans="18:18" x14ac:dyDescent="0.2">
      <c r="R45240" s="236"/>
    </row>
    <row r="45241" spans="18:18" x14ac:dyDescent="0.2">
      <c r="R45241" s="237"/>
    </row>
    <row r="45242" spans="18:18" x14ac:dyDescent="0.2">
      <c r="R45242" s="237"/>
    </row>
    <row r="45247" spans="18:18" x14ac:dyDescent="0.2">
      <c r="R45247" s="97"/>
    </row>
    <row r="45248" spans="18:18" x14ac:dyDescent="0.2">
      <c r="R45248" s="234"/>
    </row>
    <row r="45249" spans="18:18" x14ac:dyDescent="0.2">
      <c r="R45249" s="262"/>
    </row>
    <row r="45250" spans="18:18" x14ac:dyDescent="0.2">
      <c r="R45250" s="234"/>
    </row>
    <row r="45251" spans="18:18" x14ac:dyDescent="0.2">
      <c r="R45251" s="234"/>
    </row>
    <row r="45252" spans="18:18" x14ac:dyDescent="0.2">
      <c r="R45252" s="94"/>
    </row>
    <row r="45267" spans="18:18" x14ac:dyDescent="0.2">
      <c r="R45267" s="235"/>
    </row>
    <row r="45268" spans="18:18" x14ac:dyDescent="0.2">
      <c r="R45268" s="234"/>
    </row>
    <row r="45269" spans="18:18" x14ac:dyDescent="0.2">
      <c r="R45269" s="236"/>
    </row>
    <row r="45270" spans="18:18" x14ac:dyDescent="0.2">
      <c r="R45270" s="236"/>
    </row>
    <row r="45271" spans="18:18" x14ac:dyDescent="0.2">
      <c r="R45271" s="234"/>
    </row>
    <row r="45272" spans="18:18" x14ac:dyDescent="0.2">
      <c r="R45272" s="236"/>
    </row>
    <row r="45273" spans="18:18" x14ac:dyDescent="0.2">
      <c r="R45273" s="236"/>
    </row>
    <row r="45274" spans="18:18" x14ac:dyDescent="0.2">
      <c r="R45274" s="237"/>
    </row>
    <row r="45275" spans="18:18" x14ac:dyDescent="0.2">
      <c r="R45275" s="237"/>
    </row>
    <row r="45280" spans="18:18" x14ac:dyDescent="0.2">
      <c r="R45280" s="97"/>
    </row>
    <row r="45281" spans="18:18" x14ac:dyDescent="0.2">
      <c r="R45281" s="234"/>
    </row>
    <row r="45282" spans="18:18" x14ac:dyDescent="0.2">
      <c r="R45282" s="262"/>
    </row>
    <row r="45283" spans="18:18" x14ac:dyDescent="0.2">
      <c r="R45283" s="234"/>
    </row>
    <row r="45284" spans="18:18" x14ac:dyDescent="0.2">
      <c r="R45284" s="234"/>
    </row>
    <row r="45285" spans="18:18" x14ac:dyDescent="0.2">
      <c r="R45285" s="94"/>
    </row>
    <row r="45300" spans="18:18" x14ac:dyDescent="0.2">
      <c r="R45300" s="235"/>
    </row>
    <row r="45301" spans="18:18" x14ac:dyDescent="0.2">
      <c r="R45301" s="234"/>
    </row>
    <row r="45302" spans="18:18" x14ac:dyDescent="0.2">
      <c r="R45302" s="236"/>
    </row>
    <row r="45303" spans="18:18" x14ac:dyDescent="0.2">
      <c r="R45303" s="236"/>
    </row>
    <row r="45304" spans="18:18" x14ac:dyDescent="0.2">
      <c r="R45304" s="234"/>
    </row>
    <row r="45305" spans="18:18" x14ac:dyDescent="0.2">
      <c r="R45305" s="236"/>
    </row>
    <row r="45306" spans="18:18" x14ac:dyDescent="0.2">
      <c r="R45306" s="236"/>
    </row>
    <row r="45307" spans="18:18" x14ac:dyDescent="0.2">
      <c r="R45307" s="237"/>
    </row>
    <row r="45308" spans="18:18" x14ac:dyDescent="0.2">
      <c r="R45308" s="237"/>
    </row>
    <row r="45313" spans="18:18" x14ac:dyDescent="0.2">
      <c r="R45313" s="97"/>
    </row>
    <row r="45314" spans="18:18" x14ac:dyDescent="0.2">
      <c r="R45314" s="234"/>
    </row>
    <row r="45315" spans="18:18" x14ac:dyDescent="0.2">
      <c r="R45315" s="262"/>
    </row>
    <row r="45316" spans="18:18" x14ac:dyDescent="0.2">
      <c r="R45316" s="234"/>
    </row>
    <row r="45317" spans="18:18" x14ac:dyDescent="0.2">
      <c r="R45317" s="234"/>
    </row>
    <row r="45318" spans="18:18" x14ac:dyDescent="0.2">
      <c r="R45318" s="94"/>
    </row>
    <row r="45333" spans="18:18" x14ac:dyDescent="0.2">
      <c r="R45333" s="235"/>
    </row>
    <row r="45334" spans="18:18" x14ac:dyDescent="0.2">
      <c r="R45334" s="234"/>
    </row>
    <row r="45335" spans="18:18" x14ac:dyDescent="0.2">
      <c r="R45335" s="236"/>
    </row>
    <row r="45336" spans="18:18" x14ac:dyDescent="0.2">
      <c r="R45336" s="236"/>
    </row>
    <row r="45337" spans="18:18" x14ac:dyDescent="0.2">
      <c r="R45337" s="234"/>
    </row>
    <row r="45338" spans="18:18" x14ac:dyDescent="0.2">
      <c r="R45338" s="236"/>
    </row>
    <row r="45339" spans="18:18" x14ac:dyDescent="0.2">
      <c r="R45339" s="236"/>
    </row>
    <row r="45340" spans="18:18" x14ac:dyDescent="0.2">
      <c r="R45340" s="237"/>
    </row>
    <row r="45341" spans="18:18" x14ac:dyDescent="0.2">
      <c r="R45341" s="237"/>
    </row>
    <row r="45346" spans="18:18" x14ac:dyDescent="0.2">
      <c r="R45346" s="97"/>
    </row>
    <row r="45347" spans="18:18" x14ac:dyDescent="0.2">
      <c r="R45347" s="234"/>
    </row>
    <row r="45348" spans="18:18" x14ac:dyDescent="0.2">
      <c r="R45348" s="262"/>
    </row>
    <row r="45349" spans="18:18" x14ac:dyDescent="0.2">
      <c r="R45349" s="234"/>
    </row>
    <row r="45350" spans="18:18" x14ac:dyDescent="0.2">
      <c r="R45350" s="234"/>
    </row>
    <row r="45351" spans="18:18" x14ac:dyDescent="0.2">
      <c r="R45351" s="94"/>
    </row>
    <row r="45366" spans="18:18" x14ac:dyDescent="0.2">
      <c r="R45366" s="235"/>
    </row>
    <row r="45367" spans="18:18" x14ac:dyDescent="0.2">
      <c r="R45367" s="234"/>
    </row>
    <row r="45368" spans="18:18" x14ac:dyDescent="0.2">
      <c r="R45368" s="236"/>
    </row>
    <row r="45369" spans="18:18" x14ac:dyDescent="0.2">
      <c r="R45369" s="236"/>
    </row>
    <row r="45370" spans="18:18" x14ac:dyDescent="0.2">
      <c r="R45370" s="234"/>
    </row>
    <row r="45371" spans="18:18" x14ac:dyDescent="0.2">
      <c r="R45371" s="236"/>
    </row>
    <row r="45372" spans="18:18" x14ac:dyDescent="0.2">
      <c r="R45372" s="236"/>
    </row>
    <row r="45373" spans="18:18" x14ac:dyDescent="0.2">
      <c r="R45373" s="237"/>
    </row>
    <row r="45374" spans="18:18" x14ac:dyDescent="0.2">
      <c r="R45374" s="237"/>
    </row>
    <row r="45379" spans="18:18" x14ac:dyDescent="0.2">
      <c r="R45379" s="97"/>
    </row>
    <row r="45380" spans="18:18" x14ac:dyDescent="0.2">
      <c r="R45380" s="234"/>
    </row>
    <row r="45381" spans="18:18" x14ac:dyDescent="0.2">
      <c r="R45381" s="262"/>
    </row>
    <row r="45382" spans="18:18" x14ac:dyDescent="0.2">
      <c r="R45382" s="234"/>
    </row>
    <row r="45383" spans="18:18" x14ac:dyDescent="0.2">
      <c r="R45383" s="234"/>
    </row>
    <row r="45384" spans="18:18" x14ac:dyDescent="0.2">
      <c r="R45384" s="94"/>
    </row>
    <row r="45399" spans="18:18" x14ac:dyDescent="0.2">
      <c r="R45399" s="235"/>
    </row>
    <row r="45400" spans="18:18" x14ac:dyDescent="0.2">
      <c r="R45400" s="234"/>
    </row>
    <row r="45401" spans="18:18" x14ac:dyDescent="0.2">
      <c r="R45401" s="236"/>
    </row>
    <row r="45402" spans="18:18" x14ac:dyDescent="0.2">
      <c r="R45402" s="236"/>
    </row>
    <row r="45403" spans="18:18" x14ac:dyDescent="0.2">
      <c r="R45403" s="234"/>
    </row>
    <row r="45404" spans="18:18" x14ac:dyDescent="0.2">
      <c r="R45404" s="236"/>
    </row>
    <row r="45405" spans="18:18" x14ac:dyDescent="0.2">
      <c r="R45405" s="236"/>
    </row>
    <row r="45406" spans="18:18" x14ac:dyDescent="0.2">
      <c r="R45406" s="237"/>
    </row>
    <row r="45407" spans="18:18" x14ac:dyDescent="0.2">
      <c r="R45407" s="237"/>
    </row>
    <row r="45412" spans="18:18" x14ac:dyDescent="0.2">
      <c r="R45412" s="97"/>
    </row>
    <row r="45413" spans="18:18" x14ac:dyDescent="0.2">
      <c r="R45413" s="234"/>
    </row>
    <row r="45414" spans="18:18" x14ac:dyDescent="0.2">
      <c r="R45414" s="262"/>
    </row>
    <row r="45415" spans="18:18" x14ac:dyDescent="0.2">
      <c r="R45415" s="234"/>
    </row>
    <row r="45416" spans="18:18" x14ac:dyDescent="0.2">
      <c r="R45416" s="234"/>
    </row>
    <row r="45417" spans="18:18" x14ac:dyDescent="0.2">
      <c r="R45417" s="94"/>
    </row>
    <row r="45432" spans="18:18" x14ac:dyDescent="0.2">
      <c r="R45432" s="235"/>
    </row>
    <row r="45433" spans="18:18" x14ac:dyDescent="0.2">
      <c r="R45433" s="234"/>
    </row>
    <row r="45434" spans="18:18" x14ac:dyDescent="0.2">
      <c r="R45434" s="236"/>
    </row>
    <row r="45435" spans="18:18" x14ac:dyDescent="0.2">
      <c r="R45435" s="236"/>
    </row>
    <row r="45436" spans="18:18" x14ac:dyDescent="0.2">
      <c r="R45436" s="234"/>
    </row>
    <row r="45437" spans="18:18" x14ac:dyDescent="0.2">
      <c r="R45437" s="236"/>
    </row>
    <row r="45438" spans="18:18" x14ac:dyDescent="0.2">
      <c r="R45438" s="236"/>
    </row>
    <row r="45439" spans="18:18" x14ac:dyDescent="0.2">
      <c r="R45439" s="237"/>
    </row>
    <row r="45440" spans="18:18" x14ac:dyDescent="0.2">
      <c r="R45440" s="237"/>
    </row>
    <row r="45445" spans="18:18" x14ac:dyDescent="0.2">
      <c r="R45445" s="97"/>
    </row>
    <row r="45446" spans="18:18" x14ac:dyDescent="0.2">
      <c r="R45446" s="234"/>
    </row>
    <row r="45447" spans="18:18" x14ac:dyDescent="0.2">
      <c r="R45447" s="262"/>
    </row>
    <row r="45448" spans="18:18" x14ac:dyDescent="0.2">
      <c r="R45448" s="234"/>
    </row>
    <row r="45449" spans="18:18" x14ac:dyDescent="0.2">
      <c r="R45449" s="234"/>
    </row>
    <row r="45450" spans="18:18" x14ac:dyDescent="0.2">
      <c r="R45450" s="94"/>
    </row>
    <row r="45465" spans="18:18" x14ac:dyDescent="0.2">
      <c r="R45465" s="235"/>
    </row>
    <row r="45466" spans="18:18" x14ac:dyDescent="0.2">
      <c r="R45466" s="234"/>
    </row>
    <row r="45467" spans="18:18" x14ac:dyDescent="0.2">
      <c r="R45467" s="236"/>
    </row>
    <row r="45468" spans="18:18" x14ac:dyDescent="0.2">
      <c r="R45468" s="236"/>
    </row>
    <row r="45469" spans="18:18" x14ac:dyDescent="0.2">
      <c r="R45469" s="234"/>
    </row>
    <row r="45470" spans="18:18" x14ac:dyDescent="0.2">
      <c r="R45470" s="236"/>
    </row>
    <row r="45471" spans="18:18" x14ac:dyDescent="0.2">
      <c r="R45471" s="236"/>
    </row>
    <row r="45472" spans="18:18" x14ac:dyDescent="0.2">
      <c r="R45472" s="237"/>
    </row>
    <row r="45473" spans="18:18" x14ac:dyDescent="0.2">
      <c r="R45473" s="237"/>
    </row>
    <row r="45478" spans="18:18" x14ac:dyDescent="0.2">
      <c r="R45478" s="97"/>
    </row>
    <row r="45479" spans="18:18" x14ac:dyDescent="0.2">
      <c r="R45479" s="234"/>
    </row>
    <row r="45480" spans="18:18" x14ac:dyDescent="0.2">
      <c r="R45480" s="262"/>
    </row>
    <row r="45481" spans="18:18" x14ac:dyDescent="0.2">
      <c r="R45481" s="234"/>
    </row>
    <row r="45482" spans="18:18" x14ac:dyDescent="0.2">
      <c r="R45482" s="234"/>
    </row>
    <row r="45483" spans="18:18" x14ac:dyDescent="0.2">
      <c r="R45483" s="94"/>
    </row>
    <row r="45498" spans="18:18" x14ac:dyDescent="0.2">
      <c r="R45498" s="235"/>
    </row>
    <row r="45499" spans="18:18" x14ac:dyDescent="0.2">
      <c r="R45499" s="234"/>
    </row>
    <row r="45500" spans="18:18" x14ac:dyDescent="0.2">
      <c r="R45500" s="236"/>
    </row>
    <row r="45501" spans="18:18" x14ac:dyDescent="0.2">
      <c r="R45501" s="236"/>
    </row>
    <row r="45502" spans="18:18" x14ac:dyDescent="0.2">
      <c r="R45502" s="234"/>
    </row>
    <row r="45503" spans="18:18" x14ac:dyDescent="0.2">
      <c r="R45503" s="236"/>
    </row>
    <row r="45504" spans="18:18" x14ac:dyDescent="0.2">
      <c r="R45504" s="236"/>
    </row>
    <row r="45505" spans="18:18" x14ac:dyDescent="0.2">
      <c r="R45505" s="237"/>
    </row>
    <row r="45506" spans="18:18" x14ac:dyDescent="0.2">
      <c r="R45506" s="237"/>
    </row>
    <row r="45511" spans="18:18" x14ac:dyDescent="0.2">
      <c r="R45511" s="97"/>
    </row>
    <row r="45512" spans="18:18" x14ac:dyDescent="0.2">
      <c r="R45512" s="234"/>
    </row>
    <row r="45513" spans="18:18" x14ac:dyDescent="0.2">
      <c r="R45513" s="262"/>
    </row>
    <row r="45514" spans="18:18" x14ac:dyDescent="0.2">
      <c r="R45514" s="234"/>
    </row>
    <row r="45515" spans="18:18" x14ac:dyDescent="0.2">
      <c r="R45515" s="234"/>
    </row>
    <row r="45516" spans="18:18" x14ac:dyDescent="0.2">
      <c r="R45516" s="94"/>
    </row>
    <row r="45531" spans="18:18" x14ac:dyDescent="0.2">
      <c r="R45531" s="235"/>
    </row>
    <row r="45532" spans="18:18" x14ac:dyDescent="0.2">
      <c r="R45532" s="234"/>
    </row>
    <row r="45533" spans="18:18" x14ac:dyDescent="0.2">
      <c r="R45533" s="236"/>
    </row>
    <row r="45534" spans="18:18" x14ac:dyDescent="0.2">
      <c r="R45534" s="236"/>
    </row>
    <row r="45535" spans="18:18" x14ac:dyDescent="0.2">
      <c r="R45535" s="234"/>
    </row>
    <row r="45536" spans="18:18" x14ac:dyDescent="0.2">
      <c r="R45536" s="236"/>
    </row>
    <row r="45537" spans="18:18" x14ac:dyDescent="0.2">
      <c r="R45537" s="236"/>
    </row>
    <row r="45538" spans="18:18" x14ac:dyDescent="0.2">
      <c r="R45538" s="237"/>
    </row>
    <row r="45539" spans="18:18" x14ac:dyDescent="0.2">
      <c r="R45539" s="237"/>
    </row>
    <row r="45544" spans="18:18" x14ac:dyDescent="0.2">
      <c r="R45544" s="97"/>
    </row>
    <row r="45545" spans="18:18" x14ac:dyDescent="0.2">
      <c r="R45545" s="234"/>
    </row>
    <row r="45546" spans="18:18" x14ac:dyDescent="0.2">
      <c r="R45546" s="262"/>
    </row>
    <row r="45547" spans="18:18" x14ac:dyDescent="0.2">
      <c r="R45547" s="234"/>
    </row>
    <row r="45548" spans="18:18" x14ac:dyDescent="0.2">
      <c r="R45548" s="234"/>
    </row>
    <row r="45549" spans="18:18" x14ac:dyDescent="0.2">
      <c r="R45549" s="94"/>
    </row>
    <row r="45564" spans="18:18" x14ac:dyDescent="0.2">
      <c r="R45564" s="235"/>
    </row>
    <row r="45565" spans="18:18" x14ac:dyDescent="0.2">
      <c r="R45565" s="234"/>
    </row>
    <row r="45566" spans="18:18" x14ac:dyDescent="0.2">
      <c r="R45566" s="236"/>
    </row>
    <row r="45567" spans="18:18" x14ac:dyDescent="0.2">
      <c r="R45567" s="236"/>
    </row>
    <row r="45568" spans="18:18" x14ac:dyDescent="0.2">
      <c r="R45568" s="234"/>
    </row>
    <row r="45569" spans="18:18" x14ac:dyDescent="0.2">
      <c r="R45569" s="236"/>
    </row>
    <row r="45570" spans="18:18" x14ac:dyDescent="0.2">
      <c r="R45570" s="236"/>
    </row>
    <row r="45571" spans="18:18" x14ac:dyDescent="0.2">
      <c r="R45571" s="237"/>
    </row>
    <row r="45572" spans="18:18" x14ac:dyDescent="0.2">
      <c r="R45572" s="237"/>
    </row>
    <row r="45577" spans="18:18" x14ac:dyDescent="0.2">
      <c r="R45577" s="97"/>
    </row>
    <row r="45578" spans="18:18" x14ac:dyDescent="0.2">
      <c r="R45578" s="234"/>
    </row>
    <row r="45579" spans="18:18" x14ac:dyDescent="0.2">
      <c r="R45579" s="262"/>
    </row>
    <row r="45580" spans="18:18" x14ac:dyDescent="0.2">
      <c r="R45580" s="234"/>
    </row>
    <row r="45581" spans="18:18" x14ac:dyDescent="0.2">
      <c r="R45581" s="234"/>
    </row>
    <row r="45582" spans="18:18" x14ac:dyDescent="0.2">
      <c r="R45582" s="94"/>
    </row>
    <row r="45597" spans="18:18" x14ac:dyDescent="0.2">
      <c r="R45597" s="235"/>
    </row>
    <row r="45598" spans="18:18" x14ac:dyDescent="0.2">
      <c r="R45598" s="234"/>
    </row>
    <row r="45599" spans="18:18" x14ac:dyDescent="0.2">
      <c r="R45599" s="236"/>
    </row>
    <row r="45600" spans="18:18" x14ac:dyDescent="0.2">
      <c r="R45600" s="236"/>
    </row>
    <row r="45601" spans="18:18" x14ac:dyDescent="0.2">
      <c r="R45601" s="234"/>
    </row>
    <row r="45602" spans="18:18" x14ac:dyDescent="0.2">
      <c r="R45602" s="236"/>
    </row>
    <row r="45603" spans="18:18" x14ac:dyDescent="0.2">
      <c r="R45603" s="236"/>
    </row>
    <row r="45604" spans="18:18" x14ac:dyDescent="0.2">
      <c r="R45604" s="237"/>
    </row>
    <row r="45605" spans="18:18" x14ac:dyDescent="0.2">
      <c r="R45605" s="237"/>
    </row>
    <row r="45610" spans="18:18" x14ac:dyDescent="0.2">
      <c r="R45610" s="97"/>
    </row>
    <row r="45611" spans="18:18" x14ac:dyDescent="0.2">
      <c r="R45611" s="234"/>
    </row>
    <row r="45612" spans="18:18" x14ac:dyDescent="0.2">
      <c r="R45612" s="262"/>
    </row>
    <row r="45613" spans="18:18" x14ac:dyDescent="0.2">
      <c r="R45613" s="234"/>
    </row>
    <row r="45614" spans="18:18" x14ac:dyDescent="0.2">
      <c r="R45614" s="234"/>
    </row>
    <row r="45615" spans="18:18" x14ac:dyDescent="0.2">
      <c r="R45615" s="94"/>
    </row>
    <row r="45630" spans="18:18" x14ac:dyDescent="0.2">
      <c r="R45630" s="235"/>
    </row>
    <row r="45631" spans="18:18" x14ac:dyDescent="0.2">
      <c r="R45631" s="234"/>
    </row>
    <row r="45632" spans="18:18" x14ac:dyDescent="0.2">
      <c r="R45632" s="236"/>
    </row>
    <row r="45633" spans="18:18" x14ac:dyDescent="0.2">
      <c r="R45633" s="236"/>
    </row>
    <row r="45634" spans="18:18" x14ac:dyDescent="0.2">
      <c r="R45634" s="234"/>
    </row>
    <row r="45635" spans="18:18" x14ac:dyDescent="0.2">
      <c r="R45635" s="236"/>
    </row>
    <row r="45636" spans="18:18" x14ac:dyDescent="0.2">
      <c r="R45636" s="236"/>
    </row>
    <row r="45637" spans="18:18" x14ac:dyDescent="0.2">
      <c r="R45637" s="237"/>
    </row>
    <row r="45638" spans="18:18" x14ac:dyDescent="0.2">
      <c r="R45638" s="237"/>
    </row>
    <row r="45643" spans="18:18" x14ac:dyDescent="0.2">
      <c r="R45643" s="97"/>
    </row>
    <row r="45644" spans="18:18" x14ac:dyDescent="0.2">
      <c r="R45644" s="234"/>
    </row>
    <row r="45645" spans="18:18" x14ac:dyDescent="0.2">
      <c r="R45645" s="262"/>
    </row>
    <row r="45646" spans="18:18" x14ac:dyDescent="0.2">
      <c r="R45646" s="234"/>
    </row>
    <row r="45647" spans="18:18" x14ac:dyDescent="0.2">
      <c r="R45647" s="234"/>
    </row>
    <row r="45648" spans="18:18" x14ac:dyDescent="0.2">
      <c r="R45648" s="94"/>
    </row>
    <row r="45663" spans="18:18" x14ac:dyDescent="0.2">
      <c r="R45663" s="235"/>
    </row>
    <row r="45664" spans="18:18" x14ac:dyDescent="0.2">
      <c r="R45664" s="234"/>
    </row>
    <row r="45665" spans="18:18" x14ac:dyDescent="0.2">
      <c r="R45665" s="236"/>
    </row>
    <row r="45666" spans="18:18" x14ac:dyDescent="0.2">
      <c r="R45666" s="236"/>
    </row>
    <row r="45667" spans="18:18" x14ac:dyDescent="0.2">
      <c r="R45667" s="234"/>
    </row>
    <row r="45668" spans="18:18" x14ac:dyDescent="0.2">
      <c r="R45668" s="236"/>
    </row>
    <row r="45669" spans="18:18" x14ac:dyDescent="0.2">
      <c r="R45669" s="236"/>
    </row>
    <row r="45670" spans="18:18" x14ac:dyDescent="0.2">
      <c r="R45670" s="237"/>
    </row>
    <row r="45671" spans="18:18" x14ac:dyDescent="0.2">
      <c r="R45671" s="237"/>
    </row>
    <row r="45676" spans="18:18" x14ac:dyDescent="0.2">
      <c r="R45676" s="97"/>
    </row>
    <row r="45677" spans="18:18" x14ac:dyDescent="0.2">
      <c r="R45677" s="234"/>
    </row>
    <row r="45678" spans="18:18" x14ac:dyDescent="0.2">
      <c r="R45678" s="262"/>
    </row>
    <row r="45679" spans="18:18" x14ac:dyDescent="0.2">
      <c r="R45679" s="234"/>
    </row>
    <row r="45680" spans="18:18" x14ac:dyDescent="0.2">
      <c r="R45680" s="234"/>
    </row>
    <row r="45681" spans="18:18" x14ac:dyDescent="0.2">
      <c r="R45681" s="94"/>
    </row>
    <row r="45696" spans="18:18" x14ac:dyDescent="0.2">
      <c r="R45696" s="235"/>
    </row>
    <row r="45697" spans="18:18" x14ac:dyDescent="0.2">
      <c r="R45697" s="234"/>
    </row>
    <row r="45698" spans="18:18" x14ac:dyDescent="0.2">
      <c r="R45698" s="236"/>
    </row>
    <row r="45699" spans="18:18" x14ac:dyDescent="0.2">
      <c r="R45699" s="236"/>
    </row>
    <row r="45700" spans="18:18" x14ac:dyDescent="0.2">
      <c r="R45700" s="234"/>
    </row>
    <row r="45701" spans="18:18" x14ac:dyDescent="0.2">
      <c r="R45701" s="236"/>
    </row>
    <row r="45702" spans="18:18" x14ac:dyDescent="0.2">
      <c r="R45702" s="236"/>
    </row>
    <row r="45703" spans="18:18" x14ac:dyDescent="0.2">
      <c r="R45703" s="237"/>
    </row>
    <row r="45704" spans="18:18" x14ac:dyDescent="0.2">
      <c r="R45704" s="237"/>
    </row>
    <row r="45709" spans="18:18" x14ac:dyDescent="0.2">
      <c r="R45709" s="97"/>
    </row>
    <row r="45710" spans="18:18" x14ac:dyDescent="0.2">
      <c r="R45710" s="234"/>
    </row>
    <row r="45711" spans="18:18" x14ac:dyDescent="0.2">
      <c r="R45711" s="262"/>
    </row>
    <row r="45712" spans="18:18" x14ac:dyDescent="0.2">
      <c r="R45712" s="234"/>
    </row>
    <row r="45713" spans="18:18" x14ac:dyDescent="0.2">
      <c r="R45713" s="234"/>
    </row>
    <row r="45714" spans="18:18" x14ac:dyDescent="0.2">
      <c r="R45714" s="94"/>
    </row>
    <row r="45729" spans="18:18" x14ac:dyDescent="0.2">
      <c r="R45729" s="235"/>
    </row>
    <row r="45730" spans="18:18" x14ac:dyDescent="0.2">
      <c r="R45730" s="234"/>
    </row>
    <row r="45731" spans="18:18" x14ac:dyDescent="0.2">
      <c r="R45731" s="236"/>
    </row>
    <row r="45732" spans="18:18" x14ac:dyDescent="0.2">
      <c r="R45732" s="236"/>
    </row>
    <row r="45733" spans="18:18" x14ac:dyDescent="0.2">
      <c r="R45733" s="234"/>
    </row>
    <row r="45734" spans="18:18" x14ac:dyDescent="0.2">
      <c r="R45734" s="236"/>
    </row>
    <row r="45735" spans="18:18" x14ac:dyDescent="0.2">
      <c r="R45735" s="236"/>
    </row>
    <row r="45736" spans="18:18" x14ac:dyDescent="0.2">
      <c r="R45736" s="237"/>
    </row>
    <row r="45737" spans="18:18" x14ac:dyDescent="0.2">
      <c r="R45737" s="237"/>
    </row>
    <row r="45742" spans="18:18" x14ac:dyDescent="0.2">
      <c r="R45742" s="97"/>
    </row>
    <row r="45743" spans="18:18" x14ac:dyDescent="0.2">
      <c r="R45743" s="234"/>
    </row>
    <row r="45744" spans="18:18" x14ac:dyDescent="0.2">
      <c r="R45744" s="262"/>
    </row>
    <row r="45745" spans="18:18" x14ac:dyDescent="0.2">
      <c r="R45745" s="234"/>
    </row>
    <row r="45746" spans="18:18" x14ac:dyDescent="0.2">
      <c r="R45746" s="234"/>
    </row>
    <row r="45747" spans="18:18" x14ac:dyDescent="0.2">
      <c r="R45747" s="94"/>
    </row>
    <row r="45762" spans="18:18" x14ac:dyDescent="0.2">
      <c r="R45762" s="235"/>
    </row>
    <row r="45763" spans="18:18" x14ac:dyDescent="0.2">
      <c r="R45763" s="234"/>
    </row>
    <row r="45764" spans="18:18" x14ac:dyDescent="0.2">
      <c r="R45764" s="236"/>
    </row>
    <row r="45765" spans="18:18" x14ac:dyDescent="0.2">
      <c r="R45765" s="236"/>
    </row>
    <row r="45766" spans="18:18" x14ac:dyDescent="0.2">
      <c r="R45766" s="234"/>
    </row>
    <row r="45767" spans="18:18" x14ac:dyDescent="0.2">
      <c r="R45767" s="236"/>
    </row>
    <row r="45768" spans="18:18" x14ac:dyDescent="0.2">
      <c r="R45768" s="236"/>
    </row>
    <row r="45769" spans="18:18" x14ac:dyDescent="0.2">
      <c r="R45769" s="237"/>
    </row>
    <row r="45770" spans="18:18" x14ac:dyDescent="0.2">
      <c r="R45770" s="237"/>
    </row>
    <row r="45775" spans="18:18" x14ac:dyDescent="0.2">
      <c r="R45775" s="97"/>
    </row>
    <row r="45776" spans="18:18" x14ac:dyDescent="0.2">
      <c r="R45776" s="234"/>
    </row>
    <row r="45777" spans="18:18" x14ac:dyDescent="0.2">
      <c r="R45777" s="262"/>
    </row>
    <row r="45778" spans="18:18" x14ac:dyDescent="0.2">
      <c r="R45778" s="234"/>
    </row>
    <row r="45779" spans="18:18" x14ac:dyDescent="0.2">
      <c r="R45779" s="234"/>
    </row>
    <row r="45780" spans="18:18" x14ac:dyDescent="0.2">
      <c r="R45780" s="94"/>
    </row>
    <row r="45795" spans="18:18" x14ac:dyDescent="0.2">
      <c r="R45795" s="235"/>
    </row>
    <row r="45796" spans="18:18" x14ac:dyDescent="0.2">
      <c r="R45796" s="234"/>
    </row>
    <row r="45797" spans="18:18" x14ac:dyDescent="0.2">
      <c r="R45797" s="236"/>
    </row>
    <row r="45798" spans="18:18" x14ac:dyDescent="0.2">
      <c r="R45798" s="236"/>
    </row>
    <row r="45799" spans="18:18" x14ac:dyDescent="0.2">
      <c r="R45799" s="234"/>
    </row>
    <row r="45800" spans="18:18" x14ac:dyDescent="0.2">
      <c r="R45800" s="236"/>
    </row>
    <row r="45801" spans="18:18" x14ac:dyDescent="0.2">
      <c r="R45801" s="236"/>
    </row>
    <row r="45802" spans="18:18" x14ac:dyDescent="0.2">
      <c r="R45802" s="237"/>
    </row>
    <row r="45803" spans="18:18" x14ac:dyDescent="0.2">
      <c r="R45803" s="237"/>
    </row>
    <row r="45808" spans="18:18" x14ac:dyDescent="0.2">
      <c r="R45808" s="97"/>
    </row>
    <row r="45809" spans="18:18" x14ac:dyDescent="0.2">
      <c r="R45809" s="234"/>
    </row>
    <row r="45810" spans="18:18" x14ac:dyDescent="0.2">
      <c r="R45810" s="262"/>
    </row>
    <row r="45811" spans="18:18" x14ac:dyDescent="0.2">
      <c r="R45811" s="234"/>
    </row>
    <row r="45812" spans="18:18" x14ac:dyDescent="0.2">
      <c r="R45812" s="234"/>
    </row>
    <row r="45813" spans="18:18" x14ac:dyDescent="0.2">
      <c r="R45813" s="94"/>
    </row>
    <row r="45828" spans="18:18" x14ac:dyDescent="0.2">
      <c r="R45828" s="235"/>
    </row>
    <row r="45829" spans="18:18" x14ac:dyDescent="0.2">
      <c r="R45829" s="234"/>
    </row>
    <row r="45830" spans="18:18" x14ac:dyDescent="0.2">
      <c r="R45830" s="236"/>
    </row>
    <row r="45831" spans="18:18" x14ac:dyDescent="0.2">
      <c r="R45831" s="236"/>
    </row>
    <row r="45832" spans="18:18" x14ac:dyDescent="0.2">
      <c r="R45832" s="234"/>
    </row>
    <row r="45833" spans="18:18" x14ac:dyDescent="0.2">
      <c r="R45833" s="236"/>
    </row>
    <row r="45834" spans="18:18" x14ac:dyDescent="0.2">
      <c r="R45834" s="236"/>
    </row>
    <row r="45835" spans="18:18" x14ac:dyDescent="0.2">
      <c r="R45835" s="237"/>
    </row>
    <row r="45836" spans="18:18" x14ac:dyDescent="0.2">
      <c r="R45836" s="237"/>
    </row>
    <row r="45841" spans="18:18" x14ac:dyDescent="0.2">
      <c r="R45841" s="97"/>
    </row>
    <row r="45842" spans="18:18" x14ac:dyDescent="0.2">
      <c r="R45842" s="234"/>
    </row>
    <row r="45843" spans="18:18" x14ac:dyDescent="0.2">
      <c r="R45843" s="262"/>
    </row>
    <row r="45844" spans="18:18" x14ac:dyDescent="0.2">
      <c r="R45844" s="234"/>
    </row>
    <row r="45845" spans="18:18" x14ac:dyDescent="0.2">
      <c r="R45845" s="234"/>
    </row>
    <row r="45846" spans="18:18" x14ac:dyDescent="0.2">
      <c r="R45846" s="94"/>
    </row>
    <row r="45861" spans="18:18" x14ac:dyDescent="0.2">
      <c r="R45861" s="235"/>
    </row>
    <row r="45862" spans="18:18" x14ac:dyDescent="0.2">
      <c r="R45862" s="234"/>
    </row>
    <row r="45863" spans="18:18" x14ac:dyDescent="0.2">
      <c r="R45863" s="236"/>
    </row>
    <row r="45864" spans="18:18" x14ac:dyDescent="0.2">
      <c r="R45864" s="236"/>
    </row>
    <row r="45865" spans="18:18" x14ac:dyDescent="0.2">
      <c r="R45865" s="234"/>
    </row>
    <row r="45866" spans="18:18" x14ac:dyDescent="0.2">
      <c r="R45866" s="236"/>
    </row>
    <row r="45867" spans="18:18" x14ac:dyDescent="0.2">
      <c r="R45867" s="236"/>
    </row>
    <row r="45868" spans="18:18" x14ac:dyDescent="0.2">
      <c r="R45868" s="237"/>
    </row>
    <row r="45869" spans="18:18" x14ac:dyDescent="0.2">
      <c r="R45869" s="237"/>
    </row>
    <row r="45874" spans="18:18" x14ac:dyDescent="0.2">
      <c r="R45874" s="97"/>
    </row>
    <row r="45875" spans="18:18" x14ac:dyDescent="0.2">
      <c r="R45875" s="234"/>
    </row>
    <row r="45876" spans="18:18" x14ac:dyDescent="0.2">
      <c r="R45876" s="262"/>
    </row>
    <row r="45877" spans="18:18" x14ac:dyDescent="0.2">
      <c r="R45877" s="234"/>
    </row>
    <row r="45878" spans="18:18" x14ac:dyDescent="0.2">
      <c r="R45878" s="234"/>
    </row>
    <row r="45879" spans="18:18" x14ac:dyDescent="0.2">
      <c r="R45879" s="94"/>
    </row>
    <row r="45894" spans="18:18" x14ac:dyDescent="0.2">
      <c r="R45894" s="235"/>
    </row>
    <row r="45895" spans="18:18" x14ac:dyDescent="0.2">
      <c r="R45895" s="234"/>
    </row>
    <row r="45896" spans="18:18" x14ac:dyDescent="0.2">
      <c r="R45896" s="236"/>
    </row>
    <row r="45897" spans="18:18" x14ac:dyDescent="0.2">
      <c r="R45897" s="236"/>
    </row>
    <row r="45898" spans="18:18" x14ac:dyDescent="0.2">
      <c r="R45898" s="234"/>
    </row>
    <row r="45899" spans="18:18" x14ac:dyDescent="0.2">
      <c r="R45899" s="236"/>
    </row>
    <row r="45900" spans="18:18" x14ac:dyDescent="0.2">
      <c r="R45900" s="236"/>
    </row>
    <row r="45901" spans="18:18" x14ac:dyDescent="0.2">
      <c r="R45901" s="237"/>
    </row>
    <row r="45902" spans="18:18" x14ac:dyDescent="0.2">
      <c r="R45902" s="237"/>
    </row>
    <row r="45907" spans="18:18" x14ac:dyDescent="0.2">
      <c r="R45907" s="97"/>
    </row>
    <row r="45908" spans="18:18" x14ac:dyDescent="0.2">
      <c r="R45908" s="234"/>
    </row>
    <row r="45909" spans="18:18" x14ac:dyDescent="0.2">
      <c r="R45909" s="262"/>
    </row>
    <row r="45910" spans="18:18" x14ac:dyDescent="0.2">
      <c r="R45910" s="234"/>
    </row>
    <row r="45911" spans="18:18" x14ac:dyDescent="0.2">
      <c r="R45911" s="234"/>
    </row>
    <row r="45912" spans="18:18" x14ac:dyDescent="0.2">
      <c r="R45912" s="94"/>
    </row>
    <row r="45927" spans="18:18" x14ac:dyDescent="0.2">
      <c r="R45927" s="235"/>
    </row>
    <row r="45928" spans="18:18" x14ac:dyDescent="0.2">
      <c r="R45928" s="234"/>
    </row>
    <row r="45929" spans="18:18" x14ac:dyDescent="0.2">
      <c r="R45929" s="236"/>
    </row>
    <row r="45930" spans="18:18" x14ac:dyDescent="0.2">
      <c r="R45930" s="236"/>
    </row>
    <row r="45931" spans="18:18" x14ac:dyDescent="0.2">
      <c r="R45931" s="234"/>
    </row>
    <row r="45932" spans="18:18" x14ac:dyDescent="0.2">
      <c r="R45932" s="236"/>
    </row>
    <row r="45933" spans="18:18" x14ac:dyDescent="0.2">
      <c r="R45933" s="236"/>
    </row>
    <row r="45934" spans="18:18" x14ac:dyDescent="0.2">
      <c r="R45934" s="237"/>
    </row>
    <row r="45935" spans="18:18" x14ac:dyDescent="0.2">
      <c r="R45935" s="237"/>
    </row>
    <row r="45940" spans="18:18" x14ac:dyDescent="0.2">
      <c r="R45940" s="97"/>
    </row>
    <row r="45941" spans="18:18" x14ac:dyDescent="0.2">
      <c r="R45941" s="234"/>
    </row>
    <row r="45942" spans="18:18" x14ac:dyDescent="0.2">
      <c r="R45942" s="262"/>
    </row>
    <row r="45943" spans="18:18" x14ac:dyDescent="0.2">
      <c r="R45943" s="234"/>
    </row>
    <row r="45944" spans="18:18" x14ac:dyDescent="0.2">
      <c r="R45944" s="234"/>
    </row>
    <row r="45945" spans="18:18" x14ac:dyDescent="0.2">
      <c r="R45945" s="94"/>
    </row>
    <row r="45960" spans="18:18" x14ac:dyDescent="0.2">
      <c r="R45960" s="235"/>
    </row>
    <row r="45961" spans="18:18" x14ac:dyDescent="0.2">
      <c r="R45961" s="234"/>
    </row>
    <row r="45962" spans="18:18" x14ac:dyDescent="0.2">
      <c r="R45962" s="236"/>
    </row>
    <row r="45963" spans="18:18" x14ac:dyDescent="0.2">
      <c r="R45963" s="236"/>
    </row>
    <row r="45964" spans="18:18" x14ac:dyDescent="0.2">
      <c r="R45964" s="234"/>
    </row>
    <row r="45965" spans="18:18" x14ac:dyDescent="0.2">
      <c r="R45965" s="236"/>
    </row>
    <row r="45966" spans="18:18" x14ac:dyDescent="0.2">
      <c r="R45966" s="236"/>
    </row>
    <row r="45967" spans="18:18" x14ac:dyDescent="0.2">
      <c r="R45967" s="237"/>
    </row>
    <row r="45968" spans="18:18" x14ac:dyDescent="0.2">
      <c r="R45968" s="237"/>
    </row>
    <row r="45973" spans="18:18" x14ac:dyDescent="0.2">
      <c r="R45973" s="97"/>
    </row>
    <row r="45974" spans="18:18" x14ac:dyDescent="0.2">
      <c r="R45974" s="234"/>
    </row>
    <row r="45975" spans="18:18" x14ac:dyDescent="0.2">
      <c r="R45975" s="262"/>
    </row>
    <row r="45976" spans="18:18" x14ac:dyDescent="0.2">
      <c r="R45976" s="234"/>
    </row>
    <row r="45977" spans="18:18" x14ac:dyDescent="0.2">
      <c r="R45977" s="234"/>
    </row>
    <row r="45978" spans="18:18" x14ac:dyDescent="0.2">
      <c r="R45978" s="94"/>
    </row>
    <row r="45993" spans="18:18" x14ac:dyDescent="0.2">
      <c r="R45993" s="235"/>
    </row>
    <row r="45994" spans="18:18" x14ac:dyDescent="0.2">
      <c r="R45994" s="234"/>
    </row>
    <row r="45995" spans="18:18" x14ac:dyDescent="0.2">
      <c r="R45995" s="236"/>
    </row>
    <row r="45996" spans="18:18" x14ac:dyDescent="0.2">
      <c r="R45996" s="236"/>
    </row>
    <row r="45997" spans="18:18" x14ac:dyDescent="0.2">
      <c r="R45997" s="234"/>
    </row>
    <row r="45998" spans="18:18" x14ac:dyDescent="0.2">
      <c r="R45998" s="236"/>
    </row>
    <row r="45999" spans="18:18" x14ac:dyDescent="0.2">
      <c r="R45999" s="236"/>
    </row>
    <row r="46000" spans="18:18" x14ac:dyDescent="0.2">
      <c r="R46000" s="237"/>
    </row>
    <row r="46001" spans="18:18" x14ac:dyDescent="0.2">
      <c r="R46001" s="237"/>
    </row>
    <row r="46006" spans="18:18" x14ac:dyDescent="0.2">
      <c r="R46006" s="97"/>
    </row>
    <row r="46007" spans="18:18" x14ac:dyDescent="0.2">
      <c r="R46007" s="234"/>
    </row>
    <row r="46008" spans="18:18" x14ac:dyDescent="0.2">
      <c r="R46008" s="262"/>
    </row>
    <row r="46009" spans="18:18" x14ac:dyDescent="0.2">
      <c r="R46009" s="234"/>
    </row>
    <row r="46010" spans="18:18" x14ac:dyDescent="0.2">
      <c r="R46010" s="234"/>
    </row>
    <row r="46011" spans="18:18" x14ac:dyDescent="0.2">
      <c r="R46011" s="94"/>
    </row>
    <row r="46026" spans="18:18" x14ac:dyDescent="0.2">
      <c r="R46026" s="235"/>
    </row>
    <row r="46027" spans="18:18" x14ac:dyDescent="0.2">
      <c r="R46027" s="234"/>
    </row>
    <row r="46028" spans="18:18" x14ac:dyDescent="0.2">
      <c r="R46028" s="236"/>
    </row>
    <row r="46029" spans="18:18" x14ac:dyDescent="0.2">
      <c r="R46029" s="236"/>
    </row>
    <row r="46030" spans="18:18" x14ac:dyDescent="0.2">
      <c r="R46030" s="234"/>
    </row>
    <row r="46031" spans="18:18" x14ac:dyDescent="0.2">
      <c r="R46031" s="236"/>
    </row>
    <row r="46032" spans="18:18" x14ac:dyDescent="0.2">
      <c r="R46032" s="236"/>
    </row>
    <row r="46033" spans="18:18" x14ac:dyDescent="0.2">
      <c r="R46033" s="237"/>
    </row>
    <row r="46034" spans="18:18" x14ac:dyDescent="0.2">
      <c r="R46034" s="237"/>
    </row>
    <row r="46039" spans="18:18" x14ac:dyDescent="0.2">
      <c r="R46039" s="97"/>
    </row>
    <row r="46040" spans="18:18" x14ac:dyDescent="0.2">
      <c r="R46040" s="234"/>
    </row>
    <row r="46041" spans="18:18" x14ac:dyDescent="0.2">
      <c r="R46041" s="262"/>
    </row>
    <row r="46042" spans="18:18" x14ac:dyDescent="0.2">
      <c r="R46042" s="234"/>
    </row>
    <row r="46043" spans="18:18" x14ac:dyDescent="0.2">
      <c r="R46043" s="234"/>
    </row>
    <row r="46044" spans="18:18" x14ac:dyDescent="0.2">
      <c r="R46044" s="94"/>
    </row>
    <row r="46059" spans="18:18" x14ac:dyDescent="0.2">
      <c r="R46059" s="235"/>
    </row>
    <row r="46060" spans="18:18" x14ac:dyDescent="0.2">
      <c r="R46060" s="234"/>
    </row>
    <row r="46061" spans="18:18" x14ac:dyDescent="0.2">
      <c r="R46061" s="236"/>
    </row>
    <row r="46062" spans="18:18" x14ac:dyDescent="0.2">
      <c r="R46062" s="236"/>
    </row>
    <row r="46063" spans="18:18" x14ac:dyDescent="0.2">
      <c r="R46063" s="234"/>
    </row>
    <row r="46064" spans="18:18" x14ac:dyDescent="0.2">
      <c r="R46064" s="236"/>
    </row>
    <row r="46065" spans="18:18" x14ac:dyDescent="0.2">
      <c r="R46065" s="236"/>
    </row>
    <row r="46066" spans="18:18" x14ac:dyDescent="0.2">
      <c r="R46066" s="237"/>
    </row>
    <row r="46067" spans="18:18" x14ac:dyDescent="0.2">
      <c r="R46067" s="237"/>
    </row>
    <row r="46072" spans="18:18" x14ac:dyDescent="0.2">
      <c r="R46072" s="97"/>
    </row>
    <row r="46073" spans="18:18" x14ac:dyDescent="0.2">
      <c r="R46073" s="234"/>
    </row>
    <row r="46074" spans="18:18" x14ac:dyDescent="0.2">
      <c r="R46074" s="262"/>
    </row>
    <row r="46075" spans="18:18" x14ac:dyDescent="0.2">
      <c r="R46075" s="234"/>
    </row>
    <row r="46076" spans="18:18" x14ac:dyDescent="0.2">
      <c r="R46076" s="234"/>
    </row>
    <row r="46077" spans="18:18" x14ac:dyDescent="0.2">
      <c r="R46077" s="94"/>
    </row>
    <row r="46092" spans="18:18" x14ac:dyDescent="0.2">
      <c r="R46092" s="235"/>
    </row>
    <row r="46093" spans="18:18" x14ac:dyDescent="0.2">
      <c r="R46093" s="234"/>
    </row>
    <row r="46094" spans="18:18" x14ac:dyDescent="0.2">
      <c r="R46094" s="236"/>
    </row>
    <row r="46095" spans="18:18" x14ac:dyDescent="0.2">
      <c r="R46095" s="236"/>
    </row>
    <row r="46096" spans="18:18" x14ac:dyDescent="0.2">
      <c r="R46096" s="234"/>
    </row>
    <row r="46097" spans="18:18" x14ac:dyDescent="0.2">
      <c r="R46097" s="236"/>
    </row>
    <row r="46098" spans="18:18" x14ac:dyDescent="0.2">
      <c r="R46098" s="236"/>
    </row>
    <row r="46099" spans="18:18" x14ac:dyDescent="0.2">
      <c r="R46099" s="237"/>
    </row>
    <row r="46100" spans="18:18" x14ac:dyDescent="0.2">
      <c r="R46100" s="237"/>
    </row>
    <row r="46105" spans="18:18" x14ac:dyDescent="0.2">
      <c r="R46105" s="97"/>
    </row>
    <row r="46106" spans="18:18" x14ac:dyDescent="0.2">
      <c r="R46106" s="234"/>
    </row>
    <row r="46107" spans="18:18" x14ac:dyDescent="0.2">
      <c r="R46107" s="262"/>
    </row>
    <row r="46108" spans="18:18" x14ac:dyDescent="0.2">
      <c r="R46108" s="234"/>
    </row>
    <row r="46109" spans="18:18" x14ac:dyDescent="0.2">
      <c r="R46109" s="234"/>
    </row>
    <row r="46110" spans="18:18" x14ac:dyDescent="0.2">
      <c r="R46110" s="94"/>
    </row>
    <row r="46125" spans="18:18" x14ac:dyDescent="0.2">
      <c r="R46125" s="235"/>
    </row>
    <row r="46126" spans="18:18" x14ac:dyDescent="0.2">
      <c r="R46126" s="234"/>
    </row>
    <row r="46127" spans="18:18" x14ac:dyDescent="0.2">
      <c r="R46127" s="236"/>
    </row>
    <row r="46128" spans="18:18" x14ac:dyDescent="0.2">
      <c r="R46128" s="236"/>
    </row>
    <row r="46129" spans="18:18" x14ac:dyDescent="0.2">
      <c r="R46129" s="234"/>
    </row>
    <row r="46130" spans="18:18" x14ac:dyDescent="0.2">
      <c r="R46130" s="236"/>
    </row>
    <row r="46131" spans="18:18" x14ac:dyDescent="0.2">
      <c r="R46131" s="236"/>
    </row>
    <row r="46132" spans="18:18" x14ac:dyDescent="0.2">
      <c r="R46132" s="237"/>
    </row>
    <row r="46133" spans="18:18" x14ac:dyDescent="0.2">
      <c r="R46133" s="237"/>
    </row>
    <row r="46138" spans="18:18" x14ac:dyDescent="0.2">
      <c r="R46138" s="97"/>
    </row>
    <row r="46139" spans="18:18" x14ac:dyDescent="0.2">
      <c r="R46139" s="234"/>
    </row>
    <row r="46140" spans="18:18" x14ac:dyDescent="0.2">
      <c r="R46140" s="262"/>
    </row>
    <row r="46141" spans="18:18" x14ac:dyDescent="0.2">
      <c r="R46141" s="234"/>
    </row>
    <row r="46142" spans="18:18" x14ac:dyDescent="0.2">
      <c r="R46142" s="234"/>
    </row>
    <row r="46143" spans="18:18" x14ac:dyDescent="0.2">
      <c r="R46143" s="94"/>
    </row>
    <row r="46158" spans="18:18" x14ac:dyDescent="0.2">
      <c r="R46158" s="235"/>
    </row>
    <row r="46159" spans="18:18" x14ac:dyDescent="0.2">
      <c r="R46159" s="234"/>
    </row>
    <row r="46160" spans="18:18" x14ac:dyDescent="0.2">
      <c r="R46160" s="236"/>
    </row>
    <row r="46161" spans="18:18" x14ac:dyDescent="0.2">
      <c r="R46161" s="236"/>
    </row>
    <row r="46162" spans="18:18" x14ac:dyDescent="0.2">
      <c r="R46162" s="234"/>
    </row>
    <row r="46163" spans="18:18" x14ac:dyDescent="0.2">
      <c r="R46163" s="236"/>
    </row>
    <row r="46164" spans="18:18" x14ac:dyDescent="0.2">
      <c r="R46164" s="236"/>
    </row>
    <row r="46165" spans="18:18" x14ac:dyDescent="0.2">
      <c r="R46165" s="237"/>
    </row>
    <row r="46166" spans="18:18" x14ac:dyDescent="0.2">
      <c r="R46166" s="237"/>
    </row>
    <row r="46171" spans="18:18" x14ac:dyDescent="0.2">
      <c r="R46171" s="97"/>
    </row>
    <row r="46172" spans="18:18" x14ac:dyDescent="0.2">
      <c r="R46172" s="234"/>
    </row>
    <row r="46173" spans="18:18" x14ac:dyDescent="0.2">
      <c r="R46173" s="262"/>
    </row>
    <row r="46174" spans="18:18" x14ac:dyDescent="0.2">
      <c r="R46174" s="234"/>
    </row>
    <row r="46175" spans="18:18" x14ac:dyDescent="0.2">
      <c r="R46175" s="234"/>
    </row>
    <row r="46176" spans="18:18" x14ac:dyDescent="0.2">
      <c r="R46176" s="94"/>
    </row>
    <row r="46191" spans="18:18" x14ac:dyDescent="0.2">
      <c r="R46191" s="235"/>
    </row>
    <row r="46192" spans="18:18" x14ac:dyDescent="0.2">
      <c r="R46192" s="234"/>
    </row>
    <row r="46193" spans="18:18" x14ac:dyDescent="0.2">
      <c r="R46193" s="236"/>
    </row>
    <row r="46194" spans="18:18" x14ac:dyDescent="0.2">
      <c r="R46194" s="236"/>
    </row>
    <row r="46195" spans="18:18" x14ac:dyDescent="0.2">
      <c r="R46195" s="234"/>
    </row>
    <row r="46196" spans="18:18" x14ac:dyDescent="0.2">
      <c r="R46196" s="236"/>
    </row>
    <row r="46197" spans="18:18" x14ac:dyDescent="0.2">
      <c r="R46197" s="236"/>
    </row>
    <row r="46198" spans="18:18" x14ac:dyDescent="0.2">
      <c r="R46198" s="237"/>
    </row>
    <row r="46199" spans="18:18" x14ac:dyDescent="0.2">
      <c r="R46199" s="237"/>
    </row>
    <row r="46204" spans="18:18" x14ac:dyDescent="0.2">
      <c r="R46204" s="97"/>
    </row>
    <row r="46205" spans="18:18" x14ac:dyDescent="0.2">
      <c r="R46205" s="234"/>
    </row>
    <row r="46206" spans="18:18" x14ac:dyDescent="0.2">
      <c r="R46206" s="262"/>
    </row>
    <row r="46207" spans="18:18" x14ac:dyDescent="0.2">
      <c r="R46207" s="234"/>
    </row>
    <row r="46208" spans="18:18" x14ac:dyDescent="0.2">
      <c r="R46208" s="234"/>
    </row>
    <row r="46209" spans="18:18" x14ac:dyDescent="0.2">
      <c r="R46209" s="94"/>
    </row>
    <row r="46224" spans="18:18" x14ac:dyDescent="0.2">
      <c r="R46224" s="235"/>
    </row>
    <row r="46225" spans="18:18" x14ac:dyDescent="0.2">
      <c r="R46225" s="234"/>
    </row>
    <row r="46226" spans="18:18" x14ac:dyDescent="0.2">
      <c r="R46226" s="236"/>
    </row>
    <row r="46227" spans="18:18" x14ac:dyDescent="0.2">
      <c r="R46227" s="236"/>
    </row>
    <row r="46228" spans="18:18" x14ac:dyDescent="0.2">
      <c r="R46228" s="234"/>
    </row>
    <row r="46229" spans="18:18" x14ac:dyDescent="0.2">
      <c r="R46229" s="236"/>
    </row>
    <row r="46230" spans="18:18" x14ac:dyDescent="0.2">
      <c r="R46230" s="236"/>
    </row>
    <row r="46231" spans="18:18" x14ac:dyDescent="0.2">
      <c r="R46231" s="237"/>
    </row>
    <row r="46232" spans="18:18" x14ac:dyDescent="0.2">
      <c r="R46232" s="237"/>
    </row>
    <row r="46237" spans="18:18" x14ac:dyDescent="0.2">
      <c r="R46237" s="97"/>
    </row>
    <row r="46238" spans="18:18" x14ac:dyDescent="0.2">
      <c r="R46238" s="234"/>
    </row>
    <row r="46239" spans="18:18" x14ac:dyDescent="0.2">
      <c r="R46239" s="262"/>
    </row>
    <row r="46240" spans="18:18" x14ac:dyDescent="0.2">
      <c r="R46240" s="234"/>
    </row>
    <row r="46241" spans="18:18" x14ac:dyDescent="0.2">
      <c r="R46241" s="234"/>
    </row>
    <row r="46242" spans="18:18" x14ac:dyDescent="0.2">
      <c r="R46242" s="94"/>
    </row>
    <row r="46257" spans="18:18" x14ac:dyDescent="0.2">
      <c r="R46257" s="235"/>
    </row>
    <row r="46258" spans="18:18" x14ac:dyDescent="0.2">
      <c r="R46258" s="234"/>
    </row>
    <row r="46259" spans="18:18" x14ac:dyDescent="0.2">
      <c r="R46259" s="236"/>
    </row>
    <row r="46260" spans="18:18" x14ac:dyDescent="0.2">
      <c r="R46260" s="236"/>
    </row>
    <row r="46261" spans="18:18" x14ac:dyDescent="0.2">
      <c r="R46261" s="234"/>
    </row>
    <row r="46262" spans="18:18" x14ac:dyDescent="0.2">
      <c r="R46262" s="236"/>
    </row>
    <row r="46263" spans="18:18" x14ac:dyDescent="0.2">
      <c r="R46263" s="236"/>
    </row>
    <row r="46264" spans="18:18" x14ac:dyDescent="0.2">
      <c r="R46264" s="237"/>
    </row>
    <row r="46265" spans="18:18" x14ac:dyDescent="0.2">
      <c r="R46265" s="237"/>
    </row>
    <row r="46270" spans="18:18" x14ac:dyDescent="0.2">
      <c r="R46270" s="97"/>
    </row>
    <row r="46271" spans="18:18" x14ac:dyDescent="0.2">
      <c r="R46271" s="234"/>
    </row>
    <row r="46272" spans="18:18" x14ac:dyDescent="0.2">
      <c r="R46272" s="262"/>
    </row>
    <row r="46273" spans="18:18" x14ac:dyDescent="0.2">
      <c r="R46273" s="234"/>
    </row>
    <row r="46274" spans="18:18" x14ac:dyDescent="0.2">
      <c r="R46274" s="234"/>
    </row>
    <row r="46275" spans="18:18" x14ac:dyDescent="0.2">
      <c r="R46275" s="94"/>
    </row>
    <row r="46290" spans="18:18" x14ac:dyDescent="0.2">
      <c r="R46290" s="235"/>
    </row>
    <row r="46291" spans="18:18" x14ac:dyDescent="0.2">
      <c r="R46291" s="234"/>
    </row>
    <row r="46292" spans="18:18" x14ac:dyDescent="0.2">
      <c r="R46292" s="236"/>
    </row>
    <row r="46293" spans="18:18" x14ac:dyDescent="0.2">
      <c r="R46293" s="236"/>
    </row>
    <row r="46294" spans="18:18" x14ac:dyDescent="0.2">
      <c r="R46294" s="234"/>
    </row>
    <row r="46295" spans="18:18" x14ac:dyDescent="0.2">
      <c r="R46295" s="236"/>
    </row>
    <row r="46296" spans="18:18" x14ac:dyDescent="0.2">
      <c r="R46296" s="236"/>
    </row>
    <row r="46297" spans="18:18" x14ac:dyDescent="0.2">
      <c r="R46297" s="237"/>
    </row>
    <row r="46298" spans="18:18" x14ac:dyDescent="0.2">
      <c r="R46298" s="237"/>
    </row>
    <row r="46303" spans="18:18" x14ac:dyDescent="0.2">
      <c r="R46303" s="97"/>
    </row>
    <row r="46304" spans="18:18" x14ac:dyDescent="0.2">
      <c r="R46304" s="234"/>
    </row>
    <row r="46305" spans="18:18" x14ac:dyDescent="0.2">
      <c r="R46305" s="262"/>
    </row>
    <row r="46306" spans="18:18" x14ac:dyDescent="0.2">
      <c r="R46306" s="234"/>
    </row>
    <row r="46307" spans="18:18" x14ac:dyDescent="0.2">
      <c r="R46307" s="234"/>
    </row>
    <row r="46308" spans="18:18" x14ac:dyDescent="0.2">
      <c r="R46308" s="94"/>
    </row>
    <row r="46323" spans="18:18" x14ac:dyDescent="0.2">
      <c r="R46323" s="235"/>
    </row>
    <row r="46324" spans="18:18" x14ac:dyDescent="0.2">
      <c r="R46324" s="234"/>
    </row>
    <row r="46325" spans="18:18" x14ac:dyDescent="0.2">
      <c r="R46325" s="236"/>
    </row>
    <row r="46326" spans="18:18" x14ac:dyDescent="0.2">
      <c r="R46326" s="236"/>
    </row>
    <row r="46327" spans="18:18" x14ac:dyDescent="0.2">
      <c r="R46327" s="234"/>
    </row>
    <row r="46328" spans="18:18" x14ac:dyDescent="0.2">
      <c r="R46328" s="236"/>
    </row>
    <row r="46329" spans="18:18" x14ac:dyDescent="0.2">
      <c r="R46329" s="236"/>
    </row>
    <row r="46330" spans="18:18" x14ac:dyDescent="0.2">
      <c r="R46330" s="237"/>
    </row>
    <row r="46331" spans="18:18" x14ac:dyDescent="0.2">
      <c r="R46331" s="237"/>
    </row>
    <row r="46336" spans="18:18" x14ac:dyDescent="0.2">
      <c r="R46336" s="97"/>
    </row>
    <row r="46337" spans="18:18" x14ac:dyDescent="0.2">
      <c r="R46337" s="234"/>
    </row>
    <row r="46338" spans="18:18" x14ac:dyDescent="0.2">
      <c r="R46338" s="262"/>
    </row>
    <row r="46339" spans="18:18" x14ac:dyDescent="0.2">
      <c r="R46339" s="234"/>
    </row>
    <row r="46340" spans="18:18" x14ac:dyDescent="0.2">
      <c r="R46340" s="234"/>
    </row>
    <row r="46341" spans="18:18" x14ac:dyDescent="0.2">
      <c r="R46341" s="94"/>
    </row>
    <row r="46356" spans="18:18" x14ac:dyDescent="0.2">
      <c r="R46356" s="235"/>
    </row>
    <row r="46357" spans="18:18" x14ac:dyDescent="0.2">
      <c r="R46357" s="234"/>
    </row>
    <row r="46358" spans="18:18" x14ac:dyDescent="0.2">
      <c r="R46358" s="236"/>
    </row>
    <row r="46359" spans="18:18" x14ac:dyDescent="0.2">
      <c r="R46359" s="236"/>
    </row>
    <row r="46360" spans="18:18" x14ac:dyDescent="0.2">
      <c r="R46360" s="234"/>
    </row>
    <row r="46361" spans="18:18" x14ac:dyDescent="0.2">
      <c r="R46361" s="236"/>
    </row>
    <row r="46362" spans="18:18" x14ac:dyDescent="0.2">
      <c r="R46362" s="236"/>
    </row>
    <row r="46363" spans="18:18" x14ac:dyDescent="0.2">
      <c r="R46363" s="237"/>
    </row>
    <row r="46364" spans="18:18" x14ac:dyDescent="0.2">
      <c r="R46364" s="237"/>
    </row>
    <row r="46369" spans="18:18" x14ac:dyDescent="0.2">
      <c r="R46369" s="97"/>
    </row>
    <row r="46370" spans="18:18" x14ac:dyDescent="0.2">
      <c r="R46370" s="234"/>
    </row>
    <row r="46371" spans="18:18" x14ac:dyDescent="0.2">
      <c r="R46371" s="262"/>
    </row>
    <row r="46372" spans="18:18" x14ac:dyDescent="0.2">
      <c r="R46372" s="234"/>
    </row>
    <row r="46373" spans="18:18" x14ac:dyDescent="0.2">
      <c r="R46373" s="234"/>
    </row>
    <row r="46374" spans="18:18" x14ac:dyDescent="0.2">
      <c r="R46374" s="94"/>
    </row>
    <row r="46389" spans="18:18" x14ac:dyDescent="0.2">
      <c r="R46389" s="235"/>
    </row>
    <row r="46390" spans="18:18" x14ac:dyDescent="0.2">
      <c r="R46390" s="234"/>
    </row>
    <row r="46391" spans="18:18" x14ac:dyDescent="0.2">
      <c r="R46391" s="236"/>
    </row>
    <row r="46392" spans="18:18" x14ac:dyDescent="0.2">
      <c r="R46392" s="236"/>
    </row>
    <row r="46393" spans="18:18" x14ac:dyDescent="0.2">
      <c r="R46393" s="234"/>
    </row>
    <row r="46394" spans="18:18" x14ac:dyDescent="0.2">
      <c r="R46394" s="236"/>
    </row>
    <row r="46395" spans="18:18" x14ac:dyDescent="0.2">
      <c r="R46395" s="236"/>
    </row>
    <row r="46396" spans="18:18" x14ac:dyDescent="0.2">
      <c r="R46396" s="237"/>
    </row>
    <row r="46397" spans="18:18" x14ac:dyDescent="0.2">
      <c r="R46397" s="237"/>
    </row>
    <row r="46402" spans="18:18" x14ac:dyDescent="0.2">
      <c r="R46402" s="97"/>
    </row>
    <row r="46403" spans="18:18" x14ac:dyDescent="0.2">
      <c r="R46403" s="234"/>
    </row>
    <row r="46404" spans="18:18" x14ac:dyDescent="0.2">
      <c r="R46404" s="262"/>
    </row>
    <row r="46405" spans="18:18" x14ac:dyDescent="0.2">
      <c r="R46405" s="234"/>
    </row>
    <row r="46406" spans="18:18" x14ac:dyDescent="0.2">
      <c r="R46406" s="234"/>
    </row>
    <row r="46407" spans="18:18" x14ac:dyDescent="0.2">
      <c r="R46407" s="94"/>
    </row>
    <row r="46422" spans="18:18" x14ac:dyDescent="0.2">
      <c r="R46422" s="235"/>
    </row>
    <row r="46423" spans="18:18" x14ac:dyDescent="0.2">
      <c r="R46423" s="234"/>
    </row>
    <row r="46424" spans="18:18" x14ac:dyDescent="0.2">
      <c r="R46424" s="236"/>
    </row>
    <row r="46425" spans="18:18" x14ac:dyDescent="0.2">
      <c r="R46425" s="236"/>
    </row>
    <row r="46426" spans="18:18" x14ac:dyDescent="0.2">
      <c r="R46426" s="234"/>
    </row>
    <row r="46427" spans="18:18" x14ac:dyDescent="0.2">
      <c r="R46427" s="236"/>
    </row>
    <row r="46428" spans="18:18" x14ac:dyDescent="0.2">
      <c r="R46428" s="236"/>
    </row>
    <row r="46429" spans="18:18" x14ac:dyDescent="0.2">
      <c r="R46429" s="237"/>
    </row>
    <row r="46430" spans="18:18" x14ac:dyDescent="0.2">
      <c r="R46430" s="237"/>
    </row>
    <row r="46435" spans="18:18" x14ac:dyDescent="0.2">
      <c r="R46435" s="97"/>
    </row>
    <row r="46436" spans="18:18" x14ac:dyDescent="0.2">
      <c r="R46436" s="234"/>
    </row>
    <row r="46437" spans="18:18" x14ac:dyDescent="0.2">
      <c r="R46437" s="262"/>
    </row>
    <row r="46438" spans="18:18" x14ac:dyDescent="0.2">
      <c r="R46438" s="234"/>
    </row>
    <row r="46439" spans="18:18" x14ac:dyDescent="0.2">
      <c r="R46439" s="234"/>
    </row>
    <row r="46440" spans="18:18" x14ac:dyDescent="0.2">
      <c r="R46440" s="94"/>
    </row>
    <row r="46455" spans="18:18" x14ac:dyDescent="0.2">
      <c r="R46455" s="235"/>
    </row>
    <row r="46456" spans="18:18" x14ac:dyDescent="0.2">
      <c r="R46456" s="234"/>
    </row>
    <row r="46457" spans="18:18" x14ac:dyDescent="0.2">
      <c r="R46457" s="236"/>
    </row>
    <row r="46458" spans="18:18" x14ac:dyDescent="0.2">
      <c r="R46458" s="236"/>
    </row>
    <row r="46459" spans="18:18" x14ac:dyDescent="0.2">
      <c r="R46459" s="234"/>
    </row>
    <row r="46460" spans="18:18" x14ac:dyDescent="0.2">
      <c r="R46460" s="236"/>
    </row>
    <row r="46461" spans="18:18" x14ac:dyDescent="0.2">
      <c r="R46461" s="236"/>
    </row>
    <row r="46462" spans="18:18" x14ac:dyDescent="0.2">
      <c r="R46462" s="237"/>
    </row>
    <row r="46463" spans="18:18" x14ac:dyDescent="0.2">
      <c r="R46463" s="237"/>
    </row>
    <row r="46468" spans="18:18" x14ac:dyDescent="0.2">
      <c r="R46468" s="97"/>
    </row>
    <row r="46469" spans="18:18" x14ac:dyDescent="0.2">
      <c r="R46469" s="234"/>
    </row>
    <row r="46470" spans="18:18" x14ac:dyDescent="0.2">
      <c r="R46470" s="262"/>
    </row>
    <row r="46471" spans="18:18" x14ac:dyDescent="0.2">
      <c r="R46471" s="234"/>
    </row>
    <row r="46472" spans="18:18" x14ac:dyDescent="0.2">
      <c r="R46472" s="234"/>
    </row>
    <row r="46473" spans="18:18" x14ac:dyDescent="0.2">
      <c r="R46473" s="94"/>
    </row>
    <row r="46488" spans="18:18" x14ac:dyDescent="0.2">
      <c r="R46488" s="235"/>
    </row>
    <row r="46489" spans="18:18" x14ac:dyDescent="0.2">
      <c r="R46489" s="234"/>
    </row>
    <row r="46490" spans="18:18" x14ac:dyDescent="0.2">
      <c r="R46490" s="236"/>
    </row>
    <row r="46491" spans="18:18" x14ac:dyDescent="0.2">
      <c r="R46491" s="236"/>
    </row>
    <row r="46492" spans="18:18" x14ac:dyDescent="0.2">
      <c r="R46492" s="234"/>
    </row>
    <row r="46493" spans="18:18" x14ac:dyDescent="0.2">
      <c r="R46493" s="236"/>
    </row>
    <row r="46494" spans="18:18" x14ac:dyDescent="0.2">
      <c r="R46494" s="236"/>
    </row>
    <row r="46495" spans="18:18" x14ac:dyDescent="0.2">
      <c r="R46495" s="237"/>
    </row>
    <row r="46496" spans="18:18" x14ac:dyDescent="0.2">
      <c r="R46496" s="237"/>
    </row>
    <row r="46501" spans="18:18" x14ac:dyDescent="0.2">
      <c r="R46501" s="97"/>
    </row>
    <row r="46502" spans="18:18" x14ac:dyDescent="0.2">
      <c r="R46502" s="234"/>
    </row>
    <row r="46503" spans="18:18" x14ac:dyDescent="0.2">
      <c r="R46503" s="262"/>
    </row>
    <row r="46504" spans="18:18" x14ac:dyDescent="0.2">
      <c r="R46504" s="234"/>
    </row>
    <row r="46505" spans="18:18" x14ac:dyDescent="0.2">
      <c r="R46505" s="234"/>
    </row>
    <row r="46506" spans="18:18" x14ac:dyDescent="0.2">
      <c r="R46506" s="94"/>
    </row>
    <row r="46521" spans="18:18" x14ac:dyDescent="0.2">
      <c r="R46521" s="235"/>
    </row>
    <row r="46522" spans="18:18" x14ac:dyDescent="0.2">
      <c r="R46522" s="234"/>
    </row>
    <row r="46523" spans="18:18" x14ac:dyDescent="0.2">
      <c r="R46523" s="236"/>
    </row>
    <row r="46524" spans="18:18" x14ac:dyDescent="0.2">
      <c r="R46524" s="236"/>
    </row>
    <row r="46525" spans="18:18" x14ac:dyDescent="0.2">
      <c r="R46525" s="234"/>
    </row>
    <row r="46526" spans="18:18" x14ac:dyDescent="0.2">
      <c r="R46526" s="236"/>
    </row>
    <row r="46527" spans="18:18" x14ac:dyDescent="0.2">
      <c r="R46527" s="236"/>
    </row>
    <row r="46528" spans="18:18" x14ac:dyDescent="0.2">
      <c r="R46528" s="237"/>
    </row>
    <row r="46529" spans="18:18" x14ac:dyDescent="0.2">
      <c r="R46529" s="237"/>
    </row>
    <row r="46534" spans="18:18" x14ac:dyDescent="0.2">
      <c r="R46534" s="97"/>
    </row>
    <row r="46535" spans="18:18" x14ac:dyDescent="0.2">
      <c r="R46535" s="234"/>
    </row>
    <row r="46536" spans="18:18" x14ac:dyDescent="0.2">
      <c r="R46536" s="262"/>
    </row>
    <row r="46537" spans="18:18" x14ac:dyDescent="0.2">
      <c r="R46537" s="234"/>
    </row>
    <row r="46538" spans="18:18" x14ac:dyDescent="0.2">
      <c r="R46538" s="234"/>
    </row>
    <row r="46539" spans="18:18" x14ac:dyDescent="0.2">
      <c r="R46539" s="94"/>
    </row>
    <row r="46554" spans="18:18" x14ac:dyDescent="0.2">
      <c r="R46554" s="235"/>
    </row>
    <row r="46555" spans="18:18" x14ac:dyDescent="0.2">
      <c r="R46555" s="234"/>
    </row>
    <row r="46556" spans="18:18" x14ac:dyDescent="0.2">
      <c r="R46556" s="236"/>
    </row>
    <row r="46557" spans="18:18" x14ac:dyDescent="0.2">
      <c r="R46557" s="236"/>
    </row>
    <row r="46558" spans="18:18" x14ac:dyDescent="0.2">
      <c r="R46558" s="234"/>
    </row>
    <row r="46559" spans="18:18" x14ac:dyDescent="0.2">
      <c r="R46559" s="236"/>
    </row>
    <row r="46560" spans="18:18" x14ac:dyDescent="0.2">
      <c r="R46560" s="236"/>
    </row>
    <row r="46561" spans="18:18" x14ac:dyDescent="0.2">
      <c r="R46561" s="237"/>
    </row>
    <row r="46562" spans="18:18" x14ac:dyDescent="0.2">
      <c r="R46562" s="237"/>
    </row>
    <row r="46567" spans="18:18" x14ac:dyDescent="0.2">
      <c r="R46567" s="97"/>
    </row>
    <row r="46568" spans="18:18" x14ac:dyDescent="0.2">
      <c r="R46568" s="234"/>
    </row>
    <row r="46569" spans="18:18" x14ac:dyDescent="0.2">
      <c r="R46569" s="262"/>
    </row>
    <row r="46570" spans="18:18" x14ac:dyDescent="0.2">
      <c r="R46570" s="234"/>
    </row>
    <row r="46571" spans="18:18" x14ac:dyDescent="0.2">
      <c r="R46571" s="234"/>
    </row>
    <row r="46572" spans="18:18" x14ac:dyDescent="0.2">
      <c r="R46572" s="94"/>
    </row>
    <row r="46587" spans="18:18" x14ac:dyDescent="0.2">
      <c r="R46587" s="235"/>
    </row>
    <row r="46588" spans="18:18" x14ac:dyDescent="0.2">
      <c r="R46588" s="234"/>
    </row>
    <row r="46589" spans="18:18" x14ac:dyDescent="0.2">
      <c r="R46589" s="236"/>
    </row>
    <row r="46590" spans="18:18" x14ac:dyDescent="0.2">
      <c r="R46590" s="236"/>
    </row>
    <row r="46591" spans="18:18" x14ac:dyDescent="0.2">
      <c r="R46591" s="234"/>
    </row>
    <row r="46592" spans="18:18" x14ac:dyDescent="0.2">
      <c r="R46592" s="236"/>
    </row>
    <row r="46593" spans="18:18" x14ac:dyDescent="0.2">
      <c r="R46593" s="236"/>
    </row>
    <row r="46594" spans="18:18" x14ac:dyDescent="0.2">
      <c r="R46594" s="237"/>
    </row>
    <row r="46595" spans="18:18" x14ac:dyDescent="0.2">
      <c r="R46595" s="237"/>
    </row>
    <row r="46600" spans="18:18" x14ac:dyDescent="0.2">
      <c r="R46600" s="97"/>
    </row>
    <row r="46601" spans="18:18" x14ac:dyDescent="0.2">
      <c r="R46601" s="234"/>
    </row>
    <row r="46602" spans="18:18" x14ac:dyDescent="0.2">
      <c r="R46602" s="262"/>
    </row>
    <row r="46603" spans="18:18" x14ac:dyDescent="0.2">
      <c r="R46603" s="234"/>
    </row>
    <row r="46604" spans="18:18" x14ac:dyDescent="0.2">
      <c r="R46604" s="234"/>
    </row>
    <row r="46605" spans="18:18" x14ac:dyDescent="0.2">
      <c r="R46605" s="94"/>
    </row>
    <row r="46620" spans="18:18" x14ac:dyDescent="0.2">
      <c r="R46620" s="235"/>
    </row>
    <row r="46621" spans="18:18" x14ac:dyDescent="0.2">
      <c r="R46621" s="234"/>
    </row>
    <row r="46622" spans="18:18" x14ac:dyDescent="0.2">
      <c r="R46622" s="236"/>
    </row>
    <row r="46623" spans="18:18" x14ac:dyDescent="0.2">
      <c r="R46623" s="236"/>
    </row>
    <row r="46624" spans="18:18" x14ac:dyDescent="0.2">
      <c r="R46624" s="234"/>
    </row>
    <row r="46625" spans="18:18" x14ac:dyDescent="0.2">
      <c r="R46625" s="236"/>
    </row>
    <row r="46626" spans="18:18" x14ac:dyDescent="0.2">
      <c r="R46626" s="236"/>
    </row>
    <row r="46627" spans="18:18" x14ac:dyDescent="0.2">
      <c r="R46627" s="237"/>
    </row>
    <row r="46628" spans="18:18" x14ac:dyDescent="0.2">
      <c r="R46628" s="237"/>
    </row>
    <row r="46633" spans="18:18" x14ac:dyDescent="0.2">
      <c r="R46633" s="97"/>
    </row>
    <row r="46634" spans="18:18" x14ac:dyDescent="0.2">
      <c r="R46634" s="234"/>
    </row>
    <row r="46635" spans="18:18" x14ac:dyDescent="0.2">
      <c r="R46635" s="262"/>
    </row>
    <row r="46636" spans="18:18" x14ac:dyDescent="0.2">
      <c r="R46636" s="234"/>
    </row>
    <row r="46637" spans="18:18" x14ac:dyDescent="0.2">
      <c r="R46637" s="234"/>
    </row>
    <row r="46638" spans="18:18" x14ac:dyDescent="0.2">
      <c r="R46638" s="94"/>
    </row>
    <row r="46653" spans="18:18" x14ac:dyDescent="0.2">
      <c r="R46653" s="235"/>
    </row>
    <row r="46654" spans="18:18" x14ac:dyDescent="0.2">
      <c r="R46654" s="234"/>
    </row>
    <row r="46655" spans="18:18" x14ac:dyDescent="0.2">
      <c r="R46655" s="236"/>
    </row>
    <row r="46656" spans="18:18" x14ac:dyDescent="0.2">
      <c r="R46656" s="236"/>
    </row>
    <row r="46657" spans="18:18" x14ac:dyDescent="0.2">
      <c r="R46657" s="234"/>
    </row>
    <row r="46658" spans="18:18" x14ac:dyDescent="0.2">
      <c r="R46658" s="236"/>
    </row>
    <row r="46659" spans="18:18" x14ac:dyDescent="0.2">
      <c r="R46659" s="236"/>
    </row>
    <row r="46660" spans="18:18" x14ac:dyDescent="0.2">
      <c r="R46660" s="237"/>
    </row>
    <row r="46661" spans="18:18" x14ac:dyDescent="0.2">
      <c r="R46661" s="237"/>
    </row>
    <row r="46666" spans="18:18" x14ac:dyDescent="0.2">
      <c r="R46666" s="97"/>
    </row>
    <row r="46667" spans="18:18" x14ac:dyDescent="0.2">
      <c r="R46667" s="234"/>
    </row>
    <row r="46668" spans="18:18" x14ac:dyDescent="0.2">
      <c r="R46668" s="262"/>
    </row>
    <row r="46669" spans="18:18" x14ac:dyDescent="0.2">
      <c r="R46669" s="234"/>
    </row>
    <row r="46670" spans="18:18" x14ac:dyDescent="0.2">
      <c r="R46670" s="234"/>
    </row>
    <row r="46671" spans="18:18" x14ac:dyDescent="0.2">
      <c r="R46671" s="94"/>
    </row>
    <row r="46686" spans="18:18" x14ac:dyDescent="0.2">
      <c r="R46686" s="235"/>
    </row>
    <row r="46687" spans="18:18" x14ac:dyDescent="0.2">
      <c r="R46687" s="234"/>
    </row>
    <row r="46688" spans="18:18" x14ac:dyDescent="0.2">
      <c r="R46688" s="236"/>
    </row>
    <row r="46689" spans="18:18" x14ac:dyDescent="0.2">
      <c r="R46689" s="236"/>
    </row>
    <row r="46690" spans="18:18" x14ac:dyDescent="0.2">
      <c r="R46690" s="234"/>
    </row>
    <row r="46691" spans="18:18" x14ac:dyDescent="0.2">
      <c r="R46691" s="236"/>
    </row>
    <row r="46692" spans="18:18" x14ac:dyDescent="0.2">
      <c r="R46692" s="236"/>
    </row>
    <row r="46693" spans="18:18" x14ac:dyDescent="0.2">
      <c r="R46693" s="237"/>
    </row>
    <row r="46694" spans="18:18" x14ac:dyDescent="0.2">
      <c r="R46694" s="237"/>
    </row>
    <row r="46699" spans="18:18" x14ac:dyDescent="0.2">
      <c r="R46699" s="97"/>
    </row>
    <row r="46700" spans="18:18" x14ac:dyDescent="0.2">
      <c r="R46700" s="234"/>
    </row>
    <row r="46701" spans="18:18" x14ac:dyDescent="0.2">
      <c r="R46701" s="262"/>
    </row>
    <row r="46702" spans="18:18" x14ac:dyDescent="0.2">
      <c r="R46702" s="234"/>
    </row>
    <row r="46703" spans="18:18" x14ac:dyDescent="0.2">
      <c r="R46703" s="234"/>
    </row>
    <row r="46704" spans="18:18" x14ac:dyDescent="0.2">
      <c r="R46704" s="94"/>
    </row>
    <row r="46719" spans="18:18" x14ac:dyDescent="0.2">
      <c r="R46719" s="235"/>
    </row>
    <row r="46720" spans="18:18" x14ac:dyDescent="0.2">
      <c r="R46720" s="234"/>
    </row>
    <row r="46721" spans="18:18" x14ac:dyDescent="0.2">
      <c r="R46721" s="236"/>
    </row>
    <row r="46722" spans="18:18" x14ac:dyDescent="0.2">
      <c r="R46722" s="236"/>
    </row>
    <row r="46723" spans="18:18" x14ac:dyDescent="0.2">
      <c r="R46723" s="234"/>
    </row>
    <row r="46724" spans="18:18" x14ac:dyDescent="0.2">
      <c r="R46724" s="236"/>
    </row>
    <row r="46725" spans="18:18" x14ac:dyDescent="0.2">
      <c r="R46725" s="236"/>
    </row>
    <row r="46726" spans="18:18" x14ac:dyDescent="0.2">
      <c r="R46726" s="237"/>
    </row>
    <row r="46727" spans="18:18" x14ac:dyDescent="0.2">
      <c r="R46727" s="237"/>
    </row>
    <row r="46732" spans="18:18" x14ac:dyDescent="0.2">
      <c r="R46732" s="97"/>
    </row>
    <row r="46733" spans="18:18" x14ac:dyDescent="0.2">
      <c r="R46733" s="234"/>
    </row>
    <row r="46734" spans="18:18" x14ac:dyDescent="0.2">
      <c r="R46734" s="262"/>
    </row>
    <row r="46735" spans="18:18" x14ac:dyDescent="0.2">
      <c r="R46735" s="234"/>
    </row>
    <row r="46736" spans="18:18" x14ac:dyDescent="0.2">
      <c r="R46736" s="234"/>
    </row>
    <row r="46737" spans="18:18" x14ac:dyDescent="0.2">
      <c r="R46737" s="94"/>
    </row>
    <row r="46752" spans="18:18" x14ac:dyDescent="0.2">
      <c r="R46752" s="235"/>
    </row>
    <row r="46753" spans="18:18" x14ac:dyDescent="0.2">
      <c r="R46753" s="234"/>
    </row>
    <row r="46754" spans="18:18" x14ac:dyDescent="0.2">
      <c r="R46754" s="236"/>
    </row>
    <row r="46755" spans="18:18" x14ac:dyDescent="0.2">
      <c r="R46755" s="236"/>
    </row>
    <row r="46756" spans="18:18" x14ac:dyDescent="0.2">
      <c r="R46756" s="234"/>
    </row>
    <row r="46757" spans="18:18" x14ac:dyDescent="0.2">
      <c r="R46757" s="236"/>
    </row>
    <row r="46758" spans="18:18" x14ac:dyDescent="0.2">
      <c r="R46758" s="236"/>
    </row>
    <row r="46759" spans="18:18" x14ac:dyDescent="0.2">
      <c r="R46759" s="237"/>
    </row>
    <row r="46760" spans="18:18" x14ac:dyDescent="0.2">
      <c r="R46760" s="237"/>
    </row>
    <row r="46765" spans="18:18" x14ac:dyDescent="0.2">
      <c r="R46765" s="97"/>
    </row>
    <row r="46766" spans="18:18" x14ac:dyDescent="0.2">
      <c r="R46766" s="234"/>
    </row>
    <row r="46767" spans="18:18" x14ac:dyDescent="0.2">
      <c r="R46767" s="262"/>
    </row>
    <row r="46768" spans="18:18" x14ac:dyDescent="0.2">
      <c r="R46768" s="234"/>
    </row>
    <row r="46769" spans="18:18" x14ac:dyDescent="0.2">
      <c r="R46769" s="234"/>
    </row>
    <row r="46770" spans="18:18" x14ac:dyDescent="0.2">
      <c r="R46770" s="94"/>
    </row>
    <row r="46785" spans="18:18" x14ac:dyDescent="0.2">
      <c r="R46785" s="235"/>
    </row>
    <row r="46786" spans="18:18" x14ac:dyDescent="0.2">
      <c r="R46786" s="234"/>
    </row>
    <row r="46787" spans="18:18" x14ac:dyDescent="0.2">
      <c r="R46787" s="236"/>
    </row>
    <row r="46788" spans="18:18" x14ac:dyDescent="0.2">
      <c r="R46788" s="236"/>
    </row>
    <row r="46789" spans="18:18" x14ac:dyDescent="0.2">
      <c r="R46789" s="234"/>
    </row>
    <row r="46790" spans="18:18" x14ac:dyDescent="0.2">
      <c r="R46790" s="236"/>
    </row>
    <row r="46791" spans="18:18" x14ac:dyDescent="0.2">
      <c r="R46791" s="236"/>
    </row>
    <row r="46792" spans="18:18" x14ac:dyDescent="0.2">
      <c r="R46792" s="237"/>
    </row>
    <row r="46793" spans="18:18" x14ac:dyDescent="0.2">
      <c r="R46793" s="237"/>
    </row>
    <row r="46798" spans="18:18" x14ac:dyDescent="0.2">
      <c r="R46798" s="97"/>
    </row>
    <row r="46799" spans="18:18" x14ac:dyDescent="0.2">
      <c r="R46799" s="234"/>
    </row>
    <row r="46800" spans="18:18" x14ac:dyDescent="0.2">
      <c r="R46800" s="262"/>
    </row>
    <row r="46801" spans="18:18" x14ac:dyDescent="0.2">
      <c r="R46801" s="234"/>
    </row>
    <row r="46802" spans="18:18" x14ac:dyDescent="0.2">
      <c r="R46802" s="234"/>
    </row>
    <row r="46803" spans="18:18" x14ac:dyDescent="0.2">
      <c r="R46803" s="94"/>
    </row>
    <row r="46818" spans="18:18" x14ac:dyDescent="0.2">
      <c r="R46818" s="235"/>
    </row>
    <row r="46819" spans="18:18" x14ac:dyDescent="0.2">
      <c r="R46819" s="234"/>
    </row>
    <row r="46820" spans="18:18" x14ac:dyDescent="0.2">
      <c r="R46820" s="236"/>
    </row>
    <row r="46821" spans="18:18" x14ac:dyDescent="0.2">
      <c r="R46821" s="236"/>
    </row>
    <row r="46822" spans="18:18" x14ac:dyDescent="0.2">
      <c r="R46822" s="234"/>
    </row>
    <row r="46823" spans="18:18" x14ac:dyDescent="0.2">
      <c r="R46823" s="236"/>
    </row>
    <row r="46824" spans="18:18" x14ac:dyDescent="0.2">
      <c r="R46824" s="236"/>
    </row>
    <row r="46825" spans="18:18" x14ac:dyDescent="0.2">
      <c r="R46825" s="237"/>
    </row>
    <row r="46826" spans="18:18" x14ac:dyDescent="0.2">
      <c r="R46826" s="237"/>
    </row>
    <row r="46831" spans="18:18" x14ac:dyDescent="0.2">
      <c r="R46831" s="97"/>
    </row>
    <row r="46832" spans="18:18" x14ac:dyDescent="0.2">
      <c r="R46832" s="234"/>
    </row>
    <row r="46833" spans="18:18" x14ac:dyDescent="0.2">
      <c r="R46833" s="262"/>
    </row>
    <row r="46834" spans="18:18" x14ac:dyDescent="0.2">
      <c r="R46834" s="234"/>
    </row>
    <row r="46835" spans="18:18" x14ac:dyDescent="0.2">
      <c r="R46835" s="234"/>
    </row>
    <row r="46836" spans="18:18" x14ac:dyDescent="0.2">
      <c r="R46836" s="94"/>
    </row>
    <row r="46851" spans="18:18" x14ac:dyDescent="0.2">
      <c r="R46851" s="235"/>
    </row>
    <row r="46852" spans="18:18" x14ac:dyDescent="0.2">
      <c r="R46852" s="234"/>
    </row>
    <row r="46853" spans="18:18" x14ac:dyDescent="0.2">
      <c r="R46853" s="236"/>
    </row>
    <row r="46854" spans="18:18" x14ac:dyDescent="0.2">
      <c r="R46854" s="236"/>
    </row>
    <row r="46855" spans="18:18" x14ac:dyDescent="0.2">
      <c r="R46855" s="234"/>
    </row>
    <row r="46856" spans="18:18" x14ac:dyDescent="0.2">
      <c r="R46856" s="236"/>
    </row>
    <row r="46857" spans="18:18" x14ac:dyDescent="0.2">
      <c r="R46857" s="236"/>
    </row>
    <row r="46858" spans="18:18" x14ac:dyDescent="0.2">
      <c r="R46858" s="237"/>
    </row>
    <row r="46859" spans="18:18" x14ac:dyDescent="0.2">
      <c r="R46859" s="237"/>
    </row>
    <row r="46864" spans="18:18" x14ac:dyDescent="0.2">
      <c r="R46864" s="97"/>
    </row>
    <row r="46865" spans="18:18" x14ac:dyDescent="0.2">
      <c r="R46865" s="234"/>
    </row>
    <row r="46866" spans="18:18" x14ac:dyDescent="0.2">
      <c r="R46866" s="262"/>
    </row>
    <row r="46867" spans="18:18" x14ac:dyDescent="0.2">
      <c r="R46867" s="234"/>
    </row>
    <row r="46868" spans="18:18" x14ac:dyDescent="0.2">
      <c r="R46868" s="234"/>
    </row>
    <row r="46869" spans="18:18" x14ac:dyDescent="0.2">
      <c r="R46869" s="94"/>
    </row>
    <row r="46884" spans="18:18" x14ac:dyDescent="0.2">
      <c r="R46884" s="235"/>
    </row>
    <row r="46885" spans="18:18" x14ac:dyDescent="0.2">
      <c r="R46885" s="234"/>
    </row>
    <row r="46886" spans="18:18" x14ac:dyDescent="0.2">
      <c r="R46886" s="236"/>
    </row>
    <row r="46887" spans="18:18" x14ac:dyDescent="0.2">
      <c r="R46887" s="236"/>
    </row>
    <row r="46888" spans="18:18" x14ac:dyDescent="0.2">
      <c r="R46888" s="234"/>
    </row>
    <row r="46889" spans="18:18" x14ac:dyDescent="0.2">
      <c r="R46889" s="236"/>
    </row>
    <row r="46890" spans="18:18" x14ac:dyDescent="0.2">
      <c r="R46890" s="236"/>
    </row>
    <row r="46891" spans="18:18" x14ac:dyDescent="0.2">
      <c r="R46891" s="237"/>
    </row>
    <row r="46892" spans="18:18" x14ac:dyDescent="0.2">
      <c r="R46892" s="237"/>
    </row>
    <row r="46897" spans="18:18" x14ac:dyDescent="0.2">
      <c r="R46897" s="97"/>
    </row>
    <row r="46898" spans="18:18" x14ac:dyDescent="0.2">
      <c r="R46898" s="234"/>
    </row>
    <row r="46899" spans="18:18" x14ac:dyDescent="0.2">
      <c r="R46899" s="262"/>
    </row>
    <row r="46900" spans="18:18" x14ac:dyDescent="0.2">
      <c r="R46900" s="234"/>
    </row>
    <row r="46901" spans="18:18" x14ac:dyDescent="0.2">
      <c r="R46901" s="234"/>
    </row>
    <row r="46902" spans="18:18" x14ac:dyDescent="0.2">
      <c r="R46902" s="94"/>
    </row>
    <row r="46917" spans="18:18" x14ac:dyDescent="0.2">
      <c r="R46917" s="235"/>
    </row>
    <row r="46918" spans="18:18" x14ac:dyDescent="0.2">
      <c r="R46918" s="234"/>
    </row>
    <row r="46919" spans="18:18" x14ac:dyDescent="0.2">
      <c r="R46919" s="236"/>
    </row>
    <row r="46920" spans="18:18" x14ac:dyDescent="0.2">
      <c r="R46920" s="236"/>
    </row>
    <row r="46921" spans="18:18" x14ac:dyDescent="0.2">
      <c r="R46921" s="234"/>
    </row>
    <row r="46922" spans="18:18" x14ac:dyDescent="0.2">
      <c r="R46922" s="236"/>
    </row>
    <row r="46923" spans="18:18" x14ac:dyDescent="0.2">
      <c r="R46923" s="236"/>
    </row>
    <row r="46924" spans="18:18" x14ac:dyDescent="0.2">
      <c r="R46924" s="237"/>
    </row>
    <row r="46925" spans="18:18" x14ac:dyDescent="0.2">
      <c r="R46925" s="237"/>
    </row>
    <row r="46930" spans="18:18" x14ac:dyDescent="0.2">
      <c r="R46930" s="97"/>
    </row>
    <row r="46931" spans="18:18" x14ac:dyDescent="0.2">
      <c r="R46931" s="234"/>
    </row>
    <row r="46932" spans="18:18" x14ac:dyDescent="0.2">
      <c r="R46932" s="262"/>
    </row>
    <row r="46933" spans="18:18" x14ac:dyDescent="0.2">
      <c r="R46933" s="234"/>
    </row>
    <row r="46934" spans="18:18" x14ac:dyDescent="0.2">
      <c r="R46934" s="234"/>
    </row>
    <row r="46935" spans="18:18" x14ac:dyDescent="0.2">
      <c r="R46935" s="94"/>
    </row>
    <row r="46950" spans="18:18" x14ac:dyDescent="0.2">
      <c r="R46950" s="235"/>
    </row>
    <row r="46951" spans="18:18" x14ac:dyDescent="0.2">
      <c r="R46951" s="234"/>
    </row>
    <row r="46952" spans="18:18" x14ac:dyDescent="0.2">
      <c r="R46952" s="236"/>
    </row>
    <row r="46953" spans="18:18" x14ac:dyDescent="0.2">
      <c r="R46953" s="236"/>
    </row>
    <row r="46954" spans="18:18" x14ac:dyDescent="0.2">
      <c r="R46954" s="234"/>
    </row>
    <row r="46955" spans="18:18" x14ac:dyDescent="0.2">
      <c r="R46955" s="236"/>
    </row>
    <row r="46956" spans="18:18" x14ac:dyDescent="0.2">
      <c r="R46956" s="236"/>
    </row>
    <row r="46957" spans="18:18" x14ac:dyDescent="0.2">
      <c r="R46957" s="237"/>
    </row>
    <row r="46958" spans="18:18" x14ac:dyDescent="0.2">
      <c r="R46958" s="237"/>
    </row>
    <row r="46963" spans="18:18" x14ac:dyDescent="0.2">
      <c r="R46963" s="97"/>
    </row>
    <row r="46964" spans="18:18" x14ac:dyDescent="0.2">
      <c r="R46964" s="234"/>
    </row>
    <row r="46965" spans="18:18" x14ac:dyDescent="0.2">
      <c r="R46965" s="262"/>
    </row>
    <row r="46966" spans="18:18" x14ac:dyDescent="0.2">
      <c r="R46966" s="234"/>
    </row>
    <row r="46967" spans="18:18" x14ac:dyDescent="0.2">
      <c r="R46967" s="234"/>
    </row>
    <row r="46968" spans="18:18" x14ac:dyDescent="0.2">
      <c r="R46968" s="94"/>
    </row>
    <row r="46983" spans="18:18" x14ac:dyDescent="0.2">
      <c r="R46983" s="235"/>
    </row>
    <row r="46984" spans="18:18" x14ac:dyDescent="0.2">
      <c r="R46984" s="234"/>
    </row>
    <row r="46985" spans="18:18" x14ac:dyDescent="0.2">
      <c r="R46985" s="236"/>
    </row>
    <row r="46986" spans="18:18" x14ac:dyDescent="0.2">
      <c r="R46986" s="236"/>
    </row>
    <row r="46987" spans="18:18" x14ac:dyDescent="0.2">
      <c r="R46987" s="234"/>
    </row>
    <row r="46988" spans="18:18" x14ac:dyDescent="0.2">
      <c r="R46988" s="236"/>
    </row>
    <row r="46989" spans="18:18" x14ac:dyDescent="0.2">
      <c r="R46989" s="236"/>
    </row>
    <row r="46990" spans="18:18" x14ac:dyDescent="0.2">
      <c r="R46990" s="237"/>
    </row>
    <row r="46991" spans="18:18" x14ac:dyDescent="0.2">
      <c r="R46991" s="237"/>
    </row>
    <row r="46996" spans="18:18" x14ac:dyDescent="0.2">
      <c r="R46996" s="97"/>
    </row>
    <row r="46997" spans="18:18" x14ac:dyDescent="0.2">
      <c r="R46997" s="234"/>
    </row>
    <row r="46998" spans="18:18" x14ac:dyDescent="0.2">
      <c r="R46998" s="262"/>
    </row>
    <row r="46999" spans="18:18" x14ac:dyDescent="0.2">
      <c r="R46999" s="234"/>
    </row>
    <row r="47000" spans="18:18" x14ac:dyDescent="0.2">
      <c r="R47000" s="234"/>
    </row>
    <row r="47001" spans="18:18" x14ac:dyDescent="0.2">
      <c r="R47001" s="94"/>
    </row>
    <row r="47016" spans="18:18" x14ac:dyDescent="0.2">
      <c r="R47016" s="235"/>
    </row>
    <row r="47017" spans="18:18" x14ac:dyDescent="0.2">
      <c r="R47017" s="234"/>
    </row>
    <row r="47018" spans="18:18" x14ac:dyDescent="0.2">
      <c r="R47018" s="236"/>
    </row>
    <row r="47019" spans="18:18" x14ac:dyDescent="0.2">
      <c r="R47019" s="236"/>
    </row>
    <row r="47020" spans="18:18" x14ac:dyDescent="0.2">
      <c r="R47020" s="234"/>
    </row>
    <row r="47021" spans="18:18" x14ac:dyDescent="0.2">
      <c r="R47021" s="236"/>
    </row>
    <row r="47022" spans="18:18" x14ac:dyDescent="0.2">
      <c r="R47022" s="236"/>
    </row>
    <row r="47023" spans="18:18" x14ac:dyDescent="0.2">
      <c r="R47023" s="237"/>
    </row>
    <row r="47024" spans="18:18" x14ac:dyDescent="0.2">
      <c r="R47024" s="237"/>
    </row>
    <row r="47029" spans="18:18" x14ac:dyDescent="0.2">
      <c r="R47029" s="97"/>
    </row>
    <row r="47030" spans="18:18" x14ac:dyDescent="0.2">
      <c r="R47030" s="234"/>
    </row>
    <row r="47031" spans="18:18" x14ac:dyDescent="0.2">
      <c r="R47031" s="262"/>
    </row>
    <row r="47032" spans="18:18" x14ac:dyDescent="0.2">
      <c r="R47032" s="234"/>
    </row>
    <row r="47033" spans="18:18" x14ac:dyDescent="0.2">
      <c r="R47033" s="234"/>
    </row>
    <row r="47034" spans="18:18" x14ac:dyDescent="0.2">
      <c r="R47034" s="94"/>
    </row>
    <row r="47049" spans="18:18" x14ac:dyDescent="0.2">
      <c r="R47049" s="235"/>
    </row>
    <row r="47050" spans="18:18" x14ac:dyDescent="0.2">
      <c r="R47050" s="234"/>
    </row>
    <row r="47051" spans="18:18" x14ac:dyDescent="0.2">
      <c r="R47051" s="236"/>
    </row>
    <row r="47052" spans="18:18" x14ac:dyDescent="0.2">
      <c r="R47052" s="236"/>
    </row>
    <row r="47053" spans="18:18" x14ac:dyDescent="0.2">
      <c r="R47053" s="234"/>
    </row>
    <row r="47054" spans="18:18" x14ac:dyDescent="0.2">
      <c r="R47054" s="236"/>
    </row>
    <row r="47055" spans="18:18" x14ac:dyDescent="0.2">
      <c r="R47055" s="236"/>
    </row>
    <row r="47056" spans="18:18" x14ac:dyDescent="0.2">
      <c r="R47056" s="237"/>
    </row>
    <row r="47057" spans="18:18" x14ac:dyDescent="0.2">
      <c r="R47057" s="237"/>
    </row>
    <row r="47062" spans="18:18" x14ac:dyDescent="0.2">
      <c r="R47062" s="97"/>
    </row>
    <row r="47063" spans="18:18" x14ac:dyDescent="0.2">
      <c r="R47063" s="234"/>
    </row>
    <row r="47064" spans="18:18" x14ac:dyDescent="0.2">
      <c r="R47064" s="262"/>
    </row>
    <row r="47065" spans="18:18" x14ac:dyDescent="0.2">
      <c r="R47065" s="234"/>
    </row>
    <row r="47066" spans="18:18" x14ac:dyDescent="0.2">
      <c r="R47066" s="234"/>
    </row>
    <row r="47067" spans="18:18" x14ac:dyDescent="0.2">
      <c r="R47067" s="94"/>
    </row>
    <row r="47082" spans="18:18" x14ac:dyDescent="0.2">
      <c r="R47082" s="235"/>
    </row>
    <row r="47083" spans="18:18" x14ac:dyDescent="0.2">
      <c r="R47083" s="234"/>
    </row>
    <row r="47084" spans="18:18" x14ac:dyDescent="0.2">
      <c r="R47084" s="236"/>
    </row>
    <row r="47085" spans="18:18" x14ac:dyDescent="0.2">
      <c r="R47085" s="236"/>
    </row>
    <row r="47086" spans="18:18" x14ac:dyDescent="0.2">
      <c r="R47086" s="234"/>
    </row>
    <row r="47087" spans="18:18" x14ac:dyDescent="0.2">
      <c r="R47087" s="236"/>
    </row>
    <row r="47088" spans="18:18" x14ac:dyDescent="0.2">
      <c r="R47088" s="236"/>
    </row>
    <row r="47089" spans="18:18" x14ac:dyDescent="0.2">
      <c r="R47089" s="237"/>
    </row>
    <row r="47090" spans="18:18" x14ac:dyDescent="0.2">
      <c r="R47090" s="237"/>
    </row>
    <row r="47095" spans="18:18" x14ac:dyDescent="0.2">
      <c r="R47095" s="97"/>
    </row>
    <row r="47096" spans="18:18" x14ac:dyDescent="0.2">
      <c r="R47096" s="234"/>
    </row>
    <row r="47097" spans="18:18" x14ac:dyDescent="0.2">
      <c r="R47097" s="262"/>
    </row>
    <row r="47098" spans="18:18" x14ac:dyDescent="0.2">
      <c r="R47098" s="234"/>
    </row>
    <row r="47099" spans="18:18" x14ac:dyDescent="0.2">
      <c r="R47099" s="234"/>
    </row>
    <row r="47100" spans="18:18" x14ac:dyDescent="0.2">
      <c r="R47100" s="94"/>
    </row>
    <row r="47115" spans="18:18" x14ac:dyDescent="0.2">
      <c r="R47115" s="235"/>
    </row>
    <row r="47116" spans="18:18" x14ac:dyDescent="0.2">
      <c r="R47116" s="234"/>
    </row>
    <row r="47117" spans="18:18" x14ac:dyDescent="0.2">
      <c r="R47117" s="236"/>
    </row>
    <row r="47118" spans="18:18" x14ac:dyDescent="0.2">
      <c r="R47118" s="236"/>
    </row>
    <row r="47119" spans="18:18" x14ac:dyDescent="0.2">
      <c r="R47119" s="234"/>
    </row>
    <row r="47120" spans="18:18" x14ac:dyDescent="0.2">
      <c r="R47120" s="236"/>
    </row>
    <row r="47121" spans="18:18" x14ac:dyDescent="0.2">
      <c r="R47121" s="236"/>
    </row>
    <row r="47122" spans="18:18" x14ac:dyDescent="0.2">
      <c r="R47122" s="237"/>
    </row>
    <row r="47123" spans="18:18" x14ac:dyDescent="0.2">
      <c r="R47123" s="237"/>
    </row>
    <row r="47128" spans="18:18" x14ac:dyDescent="0.2">
      <c r="R47128" s="97"/>
    </row>
    <row r="47129" spans="18:18" x14ac:dyDescent="0.2">
      <c r="R47129" s="234"/>
    </row>
    <row r="47130" spans="18:18" x14ac:dyDescent="0.2">
      <c r="R47130" s="262"/>
    </row>
    <row r="47131" spans="18:18" x14ac:dyDescent="0.2">
      <c r="R47131" s="234"/>
    </row>
    <row r="47132" spans="18:18" x14ac:dyDescent="0.2">
      <c r="R47132" s="234"/>
    </row>
    <row r="47133" spans="18:18" x14ac:dyDescent="0.2">
      <c r="R47133" s="94"/>
    </row>
    <row r="47148" spans="18:18" x14ac:dyDescent="0.2">
      <c r="R47148" s="235"/>
    </row>
    <row r="47149" spans="18:18" x14ac:dyDescent="0.2">
      <c r="R47149" s="234"/>
    </row>
    <row r="47150" spans="18:18" x14ac:dyDescent="0.2">
      <c r="R47150" s="236"/>
    </row>
    <row r="47151" spans="18:18" x14ac:dyDescent="0.2">
      <c r="R47151" s="236"/>
    </row>
    <row r="47152" spans="18:18" x14ac:dyDescent="0.2">
      <c r="R47152" s="234"/>
    </row>
    <row r="47153" spans="18:18" x14ac:dyDescent="0.2">
      <c r="R47153" s="236"/>
    </row>
    <row r="47154" spans="18:18" x14ac:dyDescent="0.2">
      <c r="R47154" s="236"/>
    </row>
    <row r="47155" spans="18:18" x14ac:dyDescent="0.2">
      <c r="R47155" s="237"/>
    </row>
    <row r="47156" spans="18:18" x14ac:dyDescent="0.2">
      <c r="R47156" s="237"/>
    </row>
    <row r="47161" spans="18:18" x14ac:dyDescent="0.2">
      <c r="R47161" s="97"/>
    </row>
    <row r="47162" spans="18:18" x14ac:dyDescent="0.2">
      <c r="R47162" s="234"/>
    </row>
    <row r="47163" spans="18:18" x14ac:dyDescent="0.2">
      <c r="R47163" s="262"/>
    </row>
    <row r="47164" spans="18:18" x14ac:dyDescent="0.2">
      <c r="R47164" s="234"/>
    </row>
    <row r="47165" spans="18:18" x14ac:dyDescent="0.2">
      <c r="R47165" s="234"/>
    </row>
    <row r="47166" spans="18:18" x14ac:dyDescent="0.2">
      <c r="R47166" s="94"/>
    </row>
    <row r="47181" spans="18:18" x14ac:dyDescent="0.2">
      <c r="R47181" s="235"/>
    </row>
    <row r="47182" spans="18:18" x14ac:dyDescent="0.2">
      <c r="R47182" s="234"/>
    </row>
    <row r="47183" spans="18:18" x14ac:dyDescent="0.2">
      <c r="R47183" s="236"/>
    </row>
    <row r="47184" spans="18:18" x14ac:dyDescent="0.2">
      <c r="R47184" s="236"/>
    </row>
    <row r="47185" spans="18:18" x14ac:dyDescent="0.2">
      <c r="R47185" s="234"/>
    </row>
    <row r="47186" spans="18:18" x14ac:dyDescent="0.2">
      <c r="R47186" s="236"/>
    </row>
    <row r="47187" spans="18:18" x14ac:dyDescent="0.2">
      <c r="R47187" s="236"/>
    </row>
    <row r="47188" spans="18:18" x14ac:dyDescent="0.2">
      <c r="R47188" s="237"/>
    </row>
    <row r="47189" spans="18:18" x14ac:dyDescent="0.2">
      <c r="R47189" s="237"/>
    </row>
    <row r="47194" spans="18:18" x14ac:dyDescent="0.2">
      <c r="R47194" s="97"/>
    </row>
    <row r="47195" spans="18:18" x14ac:dyDescent="0.2">
      <c r="R47195" s="234"/>
    </row>
    <row r="47196" spans="18:18" x14ac:dyDescent="0.2">
      <c r="R47196" s="262"/>
    </row>
    <row r="47197" spans="18:18" x14ac:dyDescent="0.2">
      <c r="R47197" s="234"/>
    </row>
    <row r="47198" spans="18:18" x14ac:dyDescent="0.2">
      <c r="R47198" s="234"/>
    </row>
    <row r="47199" spans="18:18" x14ac:dyDescent="0.2">
      <c r="R47199" s="94"/>
    </row>
    <row r="47214" spans="18:18" x14ac:dyDescent="0.2">
      <c r="R47214" s="235"/>
    </row>
    <row r="47215" spans="18:18" x14ac:dyDescent="0.2">
      <c r="R47215" s="234"/>
    </row>
    <row r="47216" spans="18:18" x14ac:dyDescent="0.2">
      <c r="R47216" s="236"/>
    </row>
    <row r="47217" spans="18:18" x14ac:dyDescent="0.2">
      <c r="R47217" s="236"/>
    </row>
    <row r="47218" spans="18:18" x14ac:dyDescent="0.2">
      <c r="R47218" s="234"/>
    </row>
    <row r="47219" spans="18:18" x14ac:dyDescent="0.2">
      <c r="R47219" s="236"/>
    </row>
    <row r="47220" spans="18:18" x14ac:dyDescent="0.2">
      <c r="R47220" s="236"/>
    </row>
    <row r="47221" spans="18:18" x14ac:dyDescent="0.2">
      <c r="R47221" s="237"/>
    </row>
    <row r="47222" spans="18:18" x14ac:dyDescent="0.2">
      <c r="R47222" s="237"/>
    </row>
    <row r="47227" spans="18:18" x14ac:dyDescent="0.2">
      <c r="R47227" s="97"/>
    </row>
    <row r="47228" spans="18:18" x14ac:dyDescent="0.2">
      <c r="R47228" s="234"/>
    </row>
    <row r="47229" spans="18:18" x14ac:dyDescent="0.2">
      <c r="R47229" s="262"/>
    </row>
    <row r="47230" spans="18:18" x14ac:dyDescent="0.2">
      <c r="R47230" s="234"/>
    </row>
    <row r="47231" spans="18:18" x14ac:dyDescent="0.2">
      <c r="R47231" s="234"/>
    </row>
    <row r="47232" spans="18:18" x14ac:dyDescent="0.2">
      <c r="R47232" s="94"/>
    </row>
    <row r="47247" spans="18:18" x14ac:dyDescent="0.2">
      <c r="R47247" s="235"/>
    </row>
    <row r="47248" spans="18:18" x14ac:dyDescent="0.2">
      <c r="R47248" s="234"/>
    </row>
    <row r="47249" spans="18:18" x14ac:dyDescent="0.2">
      <c r="R47249" s="236"/>
    </row>
    <row r="47250" spans="18:18" x14ac:dyDescent="0.2">
      <c r="R47250" s="236"/>
    </row>
    <row r="47251" spans="18:18" x14ac:dyDescent="0.2">
      <c r="R47251" s="234"/>
    </row>
    <row r="47252" spans="18:18" x14ac:dyDescent="0.2">
      <c r="R47252" s="236"/>
    </row>
    <row r="47253" spans="18:18" x14ac:dyDescent="0.2">
      <c r="R47253" s="236"/>
    </row>
    <row r="47254" spans="18:18" x14ac:dyDescent="0.2">
      <c r="R47254" s="237"/>
    </row>
    <row r="47255" spans="18:18" x14ac:dyDescent="0.2">
      <c r="R47255" s="237"/>
    </row>
    <row r="47260" spans="18:18" x14ac:dyDescent="0.2">
      <c r="R47260" s="97"/>
    </row>
    <row r="47261" spans="18:18" x14ac:dyDescent="0.2">
      <c r="R47261" s="234"/>
    </row>
    <row r="47262" spans="18:18" x14ac:dyDescent="0.2">
      <c r="R47262" s="262"/>
    </row>
    <row r="47263" spans="18:18" x14ac:dyDescent="0.2">
      <c r="R47263" s="234"/>
    </row>
    <row r="47264" spans="18:18" x14ac:dyDescent="0.2">
      <c r="R47264" s="234"/>
    </row>
    <row r="47265" spans="18:18" x14ac:dyDescent="0.2">
      <c r="R47265" s="94"/>
    </row>
    <row r="47280" spans="18:18" x14ac:dyDescent="0.2">
      <c r="R47280" s="235"/>
    </row>
    <row r="47281" spans="18:18" x14ac:dyDescent="0.2">
      <c r="R47281" s="234"/>
    </row>
    <row r="47282" spans="18:18" x14ac:dyDescent="0.2">
      <c r="R47282" s="236"/>
    </row>
    <row r="47283" spans="18:18" x14ac:dyDescent="0.2">
      <c r="R47283" s="236"/>
    </row>
    <row r="47284" spans="18:18" x14ac:dyDescent="0.2">
      <c r="R47284" s="234"/>
    </row>
    <row r="47285" spans="18:18" x14ac:dyDescent="0.2">
      <c r="R47285" s="236"/>
    </row>
    <row r="47286" spans="18:18" x14ac:dyDescent="0.2">
      <c r="R47286" s="236"/>
    </row>
    <row r="47287" spans="18:18" x14ac:dyDescent="0.2">
      <c r="R47287" s="237"/>
    </row>
    <row r="47288" spans="18:18" x14ac:dyDescent="0.2">
      <c r="R47288" s="237"/>
    </row>
    <row r="47293" spans="18:18" x14ac:dyDescent="0.2">
      <c r="R47293" s="97"/>
    </row>
    <row r="47294" spans="18:18" x14ac:dyDescent="0.2">
      <c r="R47294" s="234"/>
    </row>
    <row r="47295" spans="18:18" x14ac:dyDescent="0.2">
      <c r="R47295" s="262"/>
    </row>
    <row r="47296" spans="18:18" x14ac:dyDescent="0.2">
      <c r="R47296" s="234"/>
    </row>
    <row r="47297" spans="18:18" x14ac:dyDescent="0.2">
      <c r="R47297" s="234"/>
    </row>
    <row r="47298" spans="18:18" x14ac:dyDescent="0.2">
      <c r="R47298" s="94"/>
    </row>
    <row r="47313" spans="18:18" x14ac:dyDescent="0.2">
      <c r="R47313" s="235"/>
    </row>
    <row r="47314" spans="18:18" x14ac:dyDescent="0.2">
      <c r="R47314" s="234"/>
    </row>
    <row r="47315" spans="18:18" x14ac:dyDescent="0.2">
      <c r="R47315" s="236"/>
    </row>
    <row r="47316" spans="18:18" x14ac:dyDescent="0.2">
      <c r="R47316" s="236"/>
    </row>
    <row r="47317" spans="18:18" x14ac:dyDescent="0.2">
      <c r="R47317" s="234"/>
    </row>
    <row r="47318" spans="18:18" x14ac:dyDescent="0.2">
      <c r="R47318" s="236"/>
    </row>
    <row r="47319" spans="18:18" x14ac:dyDescent="0.2">
      <c r="R47319" s="236"/>
    </row>
    <row r="47320" spans="18:18" x14ac:dyDescent="0.2">
      <c r="R47320" s="237"/>
    </row>
    <row r="47321" spans="18:18" x14ac:dyDescent="0.2">
      <c r="R47321" s="237"/>
    </row>
    <row r="47326" spans="18:18" x14ac:dyDescent="0.2">
      <c r="R47326" s="97"/>
    </row>
    <row r="47327" spans="18:18" x14ac:dyDescent="0.2">
      <c r="R47327" s="234"/>
    </row>
    <row r="47328" spans="18:18" x14ac:dyDescent="0.2">
      <c r="R47328" s="262"/>
    </row>
    <row r="47329" spans="18:18" x14ac:dyDescent="0.2">
      <c r="R47329" s="234"/>
    </row>
    <row r="47330" spans="18:18" x14ac:dyDescent="0.2">
      <c r="R47330" s="234"/>
    </row>
    <row r="47331" spans="18:18" x14ac:dyDescent="0.2">
      <c r="R47331" s="94"/>
    </row>
    <row r="47346" spans="18:18" x14ac:dyDescent="0.2">
      <c r="R47346" s="235"/>
    </row>
    <row r="47347" spans="18:18" x14ac:dyDescent="0.2">
      <c r="R47347" s="234"/>
    </row>
    <row r="47348" spans="18:18" x14ac:dyDescent="0.2">
      <c r="R47348" s="236"/>
    </row>
    <row r="47349" spans="18:18" x14ac:dyDescent="0.2">
      <c r="R47349" s="236"/>
    </row>
    <row r="47350" spans="18:18" x14ac:dyDescent="0.2">
      <c r="R47350" s="234"/>
    </row>
    <row r="47351" spans="18:18" x14ac:dyDescent="0.2">
      <c r="R47351" s="236"/>
    </row>
    <row r="47352" spans="18:18" x14ac:dyDescent="0.2">
      <c r="R47352" s="236"/>
    </row>
    <row r="47353" spans="18:18" x14ac:dyDescent="0.2">
      <c r="R47353" s="237"/>
    </row>
    <row r="47354" spans="18:18" x14ac:dyDescent="0.2">
      <c r="R47354" s="237"/>
    </row>
    <row r="47359" spans="18:18" x14ac:dyDescent="0.2">
      <c r="R47359" s="97"/>
    </row>
    <row r="47360" spans="18:18" x14ac:dyDescent="0.2">
      <c r="R47360" s="234"/>
    </row>
    <row r="47361" spans="18:18" x14ac:dyDescent="0.2">
      <c r="R47361" s="262"/>
    </row>
    <row r="47362" spans="18:18" x14ac:dyDescent="0.2">
      <c r="R47362" s="234"/>
    </row>
    <row r="47363" spans="18:18" x14ac:dyDescent="0.2">
      <c r="R47363" s="234"/>
    </row>
    <row r="47364" spans="18:18" x14ac:dyDescent="0.2">
      <c r="R47364" s="94"/>
    </row>
    <row r="47379" spans="18:18" x14ac:dyDescent="0.2">
      <c r="R47379" s="235"/>
    </row>
    <row r="47380" spans="18:18" x14ac:dyDescent="0.2">
      <c r="R47380" s="234"/>
    </row>
    <row r="47381" spans="18:18" x14ac:dyDescent="0.2">
      <c r="R47381" s="236"/>
    </row>
    <row r="47382" spans="18:18" x14ac:dyDescent="0.2">
      <c r="R47382" s="236"/>
    </row>
    <row r="47383" spans="18:18" x14ac:dyDescent="0.2">
      <c r="R47383" s="234"/>
    </row>
    <row r="47384" spans="18:18" x14ac:dyDescent="0.2">
      <c r="R47384" s="236"/>
    </row>
    <row r="47385" spans="18:18" x14ac:dyDescent="0.2">
      <c r="R47385" s="236"/>
    </row>
    <row r="47386" spans="18:18" x14ac:dyDescent="0.2">
      <c r="R47386" s="237"/>
    </row>
    <row r="47387" spans="18:18" x14ac:dyDescent="0.2">
      <c r="R47387" s="237"/>
    </row>
    <row r="47392" spans="18:18" x14ac:dyDescent="0.2">
      <c r="R47392" s="97"/>
    </row>
    <row r="47393" spans="18:18" x14ac:dyDescent="0.2">
      <c r="R47393" s="234"/>
    </row>
    <row r="47394" spans="18:18" x14ac:dyDescent="0.2">
      <c r="R47394" s="262"/>
    </row>
    <row r="47395" spans="18:18" x14ac:dyDescent="0.2">
      <c r="R47395" s="234"/>
    </row>
    <row r="47396" spans="18:18" x14ac:dyDescent="0.2">
      <c r="R47396" s="234"/>
    </row>
    <row r="47397" spans="18:18" x14ac:dyDescent="0.2">
      <c r="R47397" s="94"/>
    </row>
    <row r="47412" spans="18:18" x14ac:dyDescent="0.2">
      <c r="R47412" s="235"/>
    </row>
    <row r="47413" spans="18:18" x14ac:dyDescent="0.2">
      <c r="R47413" s="234"/>
    </row>
    <row r="47414" spans="18:18" x14ac:dyDescent="0.2">
      <c r="R47414" s="236"/>
    </row>
    <row r="47415" spans="18:18" x14ac:dyDescent="0.2">
      <c r="R47415" s="236"/>
    </row>
    <row r="47416" spans="18:18" x14ac:dyDescent="0.2">
      <c r="R47416" s="234"/>
    </row>
    <row r="47417" spans="18:18" x14ac:dyDescent="0.2">
      <c r="R47417" s="236"/>
    </row>
    <row r="47418" spans="18:18" x14ac:dyDescent="0.2">
      <c r="R47418" s="236"/>
    </row>
    <row r="47419" spans="18:18" x14ac:dyDescent="0.2">
      <c r="R47419" s="237"/>
    </row>
    <row r="47420" spans="18:18" x14ac:dyDescent="0.2">
      <c r="R47420" s="237"/>
    </row>
    <row r="47425" spans="18:18" x14ac:dyDescent="0.2">
      <c r="R47425" s="97"/>
    </row>
    <row r="47426" spans="18:18" x14ac:dyDescent="0.2">
      <c r="R47426" s="234"/>
    </row>
    <row r="47427" spans="18:18" x14ac:dyDescent="0.2">
      <c r="R47427" s="262"/>
    </row>
    <row r="47428" spans="18:18" x14ac:dyDescent="0.2">
      <c r="R47428" s="234"/>
    </row>
    <row r="47429" spans="18:18" x14ac:dyDescent="0.2">
      <c r="R47429" s="234"/>
    </row>
    <row r="47430" spans="18:18" x14ac:dyDescent="0.2">
      <c r="R47430" s="94"/>
    </row>
    <row r="47445" spans="18:18" x14ac:dyDescent="0.2">
      <c r="R47445" s="235"/>
    </row>
    <row r="47446" spans="18:18" x14ac:dyDescent="0.2">
      <c r="R47446" s="234"/>
    </row>
    <row r="47447" spans="18:18" x14ac:dyDescent="0.2">
      <c r="R47447" s="236"/>
    </row>
    <row r="47448" spans="18:18" x14ac:dyDescent="0.2">
      <c r="R47448" s="236"/>
    </row>
    <row r="47449" spans="18:18" x14ac:dyDescent="0.2">
      <c r="R47449" s="234"/>
    </row>
    <row r="47450" spans="18:18" x14ac:dyDescent="0.2">
      <c r="R47450" s="236"/>
    </row>
    <row r="47451" spans="18:18" x14ac:dyDescent="0.2">
      <c r="R47451" s="236"/>
    </row>
    <row r="47452" spans="18:18" x14ac:dyDescent="0.2">
      <c r="R47452" s="237"/>
    </row>
    <row r="47453" spans="18:18" x14ac:dyDescent="0.2">
      <c r="R47453" s="237"/>
    </row>
    <row r="47458" spans="18:18" x14ac:dyDescent="0.2">
      <c r="R47458" s="97"/>
    </row>
    <row r="47459" spans="18:18" x14ac:dyDescent="0.2">
      <c r="R47459" s="234"/>
    </row>
    <row r="47460" spans="18:18" x14ac:dyDescent="0.2">
      <c r="R47460" s="262"/>
    </row>
    <row r="47461" spans="18:18" x14ac:dyDescent="0.2">
      <c r="R47461" s="234"/>
    </row>
    <row r="47462" spans="18:18" x14ac:dyDescent="0.2">
      <c r="R47462" s="234"/>
    </row>
    <row r="47463" spans="18:18" x14ac:dyDescent="0.2">
      <c r="R47463" s="94"/>
    </row>
    <row r="47478" spans="18:18" x14ac:dyDescent="0.2">
      <c r="R47478" s="235"/>
    </row>
    <row r="47479" spans="18:18" x14ac:dyDescent="0.2">
      <c r="R47479" s="234"/>
    </row>
    <row r="47480" spans="18:18" x14ac:dyDescent="0.2">
      <c r="R47480" s="236"/>
    </row>
    <row r="47481" spans="18:18" x14ac:dyDescent="0.2">
      <c r="R47481" s="236"/>
    </row>
    <row r="47482" spans="18:18" x14ac:dyDescent="0.2">
      <c r="R47482" s="234"/>
    </row>
    <row r="47483" spans="18:18" x14ac:dyDescent="0.2">
      <c r="R47483" s="236"/>
    </row>
    <row r="47484" spans="18:18" x14ac:dyDescent="0.2">
      <c r="R47484" s="236"/>
    </row>
    <row r="47485" spans="18:18" x14ac:dyDescent="0.2">
      <c r="R47485" s="237"/>
    </row>
    <row r="47486" spans="18:18" x14ac:dyDescent="0.2">
      <c r="R47486" s="237"/>
    </row>
    <row r="47491" spans="18:18" x14ac:dyDescent="0.2">
      <c r="R47491" s="97"/>
    </row>
    <row r="47492" spans="18:18" x14ac:dyDescent="0.2">
      <c r="R47492" s="234"/>
    </row>
    <row r="47493" spans="18:18" x14ac:dyDescent="0.2">
      <c r="R47493" s="262"/>
    </row>
    <row r="47494" spans="18:18" x14ac:dyDescent="0.2">
      <c r="R47494" s="234"/>
    </row>
    <row r="47495" spans="18:18" x14ac:dyDescent="0.2">
      <c r="R47495" s="234"/>
    </row>
    <row r="47496" spans="18:18" x14ac:dyDescent="0.2">
      <c r="R47496" s="94"/>
    </row>
    <row r="47511" spans="18:18" x14ac:dyDescent="0.2">
      <c r="R47511" s="235"/>
    </row>
    <row r="47512" spans="18:18" x14ac:dyDescent="0.2">
      <c r="R47512" s="234"/>
    </row>
    <row r="47513" spans="18:18" x14ac:dyDescent="0.2">
      <c r="R47513" s="236"/>
    </row>
    <row r="47514" spans="18:18" x14ac:dyDescent="0.2">
      <c r="R47514" s="236"/>
    </row>
    <row r="47515" spans="18:18" x14ac:dyDescent="0.2">
      <c r="R47515" s="234"/>
    </row>
    <row r="47516" spans="18:18" x14ac:dyDescent="0.2">
      <c r="R47516" s="236"/>
    </row>
    <row r="47517" spans="18:18" x14ac:dyDescent="0.2">
      <c r="R47517" s="236"/>
    </row>
    <row r="47518" spans="18:18" x14ac:dyDescent="0.2">
      <c r="R47518" s="237"/>
    </row>
    <row r="47519" spans="18:18" x14ac:dyDescent="0.2">
      <c r="R47519" s="237"/>
    </row>
    <row r="47524" spans="18:18" x14ac:dyDescent="0.2">
      <c r="R47524" s="97"/>
    </row>
    <row r="47525" spans="18:18" x14ac:dyDescent="0.2">
      <c r="R47525" s="234"/>
    </row>
    <row r="47526" spans="18:18" x14ac:dyDescent="0.2">
      <c r="R47526" s="262"/>
    </row>
    <row r="47527" spans="18:18" x14ac:dyDescent="0.2">
      <c r="R47527" s="234"/>
    </row>
    <row r="47528" spans="18:18" x14ac:dyDescent="0.2">
      <c r="R47528" s="234"/>
    </row>
    <row r="47529" spans="18:18" x14ac:dyDescent="0.2">
      <c r="R47529" s="94"/>
    </row>
    <row r="47544" spans="18:18" x14ac:dyDescent="0.2">
      <c r="R47544" s="235"/>
    </row>
    <row r="47545" spans="18:18" x14ac:dyDescent="0.2">
      <c r="R47545" s="234"/>
    </row>
    <row r="47546" spans="18:18" x14ac:dyDescent="0.2">
      <c r="R47546" s="236"/>
    </row>
    <row r="47547" spans="18:18" x14ac:dyDescent="0.2">
      <c r="R47547" s="236"/>
    </row>
    <row r="47548" spans="18:18" x14ac:dyDescent="0.2">
      <c r="R47548" s="234"/>
    </row>
    <row r="47549" spans="18:18" x14ac:dyDescent="0.2">
      <c r="R47549" s="236"/>
    </row>
    <row r="47550" spans="18:18" x14ac:dyDescent="0.2">
      <c r="R47550" s="236"/>
    </row>
    <row r="47551" spans="18:18" x14ac:dyDescent="0.2">
      <c r="R47551" s="237"/>
    </row>
    <row r="47552" spans="18:18" x14ac:dyDescent="0.2">
      <c r="R47552" s="237"/>
    </row>
    <row r="47557" spans="18:18" x14ac:dyDescent="0.2">
      <c r="R47557" s="97"/>
    </row>
    <row r="47558" spans="18:18" x14ac:dyDescent="0.2">
      <c r="R47558" s="234"/>
    </row>
    <row r="47559" spans="18:18" x14ac:dyDescent="0.2">
      <c r="R47559" s="262"/>
    </row>
    <row r="47560" spans="18:18" x14ac:dyDescent="0.2">
      <c r="R47560" s="234"/>
    </row>
    <row r="47561" spans="18:18" x14ac:dyDescent="0.2">
      <c r="R47561" s="234"/>
    </row>
    <row r="47562" spans="18:18" x14ac:dyDescent="0.2">
      <c r="R47562" s="94"/>
    </row>
    <row r="47577" spans="18:18" x14ac:dyDescent="0.2">
      <c r="R47577" s="235"/>
    </row>
    <row r="47578" spans="18:18" x14ac:dyDescent="0.2">
      <c r="R47578" s="234"/>
    </row>
    <row r="47579" spans="18:18" x14ac:dyDescent="0.2">
      <c r="R47579" s="236"/>
    </row>
    <row r="47580" spans="18:18" x14ac:dyDescent="0.2">
      <c r="R47580" s="236"/>
    </row>
    <row r="47581" spans="18:18" x14ac:dyDescent="0.2">
      <c r="R47581" s="234"/>
    </row>
    <row r="47582" spans="18:18" x14ac:dyDescent="0.2">
      <c r="R47582" s="236"/>
    </row>
    <row r="47583" spans="18:18" x14ac:dyDescent="0.2">
      <c r="R47583" s="236"/>
    </row>
    <row r="47584" spans="18:18" x14ac:dyDescent="0.2">
      <c r="R47584" s="237"/>
    </row>
    <row r="47585" spans="18:18" x14ac:dyDescent="0.2">
      <c r="R47585" s="237"/>
    </row>
    <row r="47590" spans="18:18" x14ac:dyDescent="0.2">
      <c r="R47590" s="97"/>
    </row>
    <row r="47591" spans="18:18" x14ac:dyDescent="0.2">
      <c r="R47591" s="234"/>
    </row>
    <row r="47592" spans="18:18" x14ac:dyDescent="0.2">
      <c r="R47592" s="262"/>
    </row>
    <row r="47593" spans="18:18" x14ac:dyDescent="0.2">
      <c r="R47593" s="234"/>
    </row>
    <row r="47594" spans="18:18" x14ac:dyDescent="0.2">
      <c r="R47594" s="234"/>
    </row>
    <row r="47595" spans="18:18" x14ac:dyDescent="0.2">
      <c r="R47595" s="94"/>
    </row>
    <row r="47610" spans="18:18" x14ac:dyDescent="0.2">
      <c r="R47610" s="235"/>
    </row>
    <row r="47611" spans="18:18" x14ac:dyDescent="0.2">
      <c r="R47611" s="234"/>
    </row>
    <row r="47612" spans="18:18" x14ac:dyDescent="0.2">
      <c r="R47612" s="236"/>
    </row>
    <row r="47613" spans="18:18" x14ac:dyDescent="0.2">
      <c r="R47613" s="236"/>
    </row>
    <row r="47614" spans="18:18" x14ac:dyDescent="0.2">
      <c r="R47614" s="234"/>
    </row>
    <row r="47615" spans="18:18" x14ac:dyDescent="0.2">
      <c r="R47615" s="236"/>
    </row>
    <row r="47616" spans="18:18" x14ac:dyDescent="0.2">
      <c r="R47616" s="236"/>
    </row>
    <row r="47617" spans="18:18" x14ac:dyDescent="0.2">
      <c r="R47617" s="237"/>
    </row>
    <row r="47618" spans="18:18" x14ac:dyDescent="0.2">
      <c r="R47618" s="237"/>
    </row>
    <row r="47623" spans="18:18" x14ac:dyDescent="0.2">
      <c r="R47623" s="97"/>
    </row>
    <row r="47624" spans="18:18" x14ac:dyDescent="0.2">
      <c r="R47624" s="234"/>
    </row>
    <row r="47625" spans="18:18" x14ac:dyDescent="0.2">
      <c r="R47625" s="262"/>
    </row>
    <row r="47626" spans="18:18" x14ac:dyDescent="0.2">
      <c r="R47626" s="234"/>
    </row>
    <row r="47627" spans="18:18" x14ac:dyDescent="0.2">
      <c r="R47627" s="234"/>
    </row>
    <row r="47628" spans="18:18" x14ac:dyDescent="0.2">
      <c r="R47628" s="94"/>
    </row>
    <row r="47643" spans="18:18" x14ac:dyDescent="0.2">
      <c r="R47643" s="235"/>
    </row>
    <row r="47644" spans="18:18" x14ac:dyDescent="0.2">
      <c r="R47644" s="234"/>
    </row>
    <row r="47645" spans="18:18" x14ac:dyDescent="0.2">
      <c r="R47645" s="236"/>
    </row>
    <row r="47646" spans="18:18" x14ac:dyDescent="0.2">
      <c r="R47646" s="236"/>
    </row>
    <row r="47647" spans="18:18" x14ac:dyDescent="0.2">
      <c r="R47647" s="234"/>
    </row>
    <row r="47648" spans="18:18" x14ac:dyDescent="0.2">
      <c r="R47648" s="236"/>
    </row>
    <row r="47649" spans="18:18" x14ac:dyDescent="0.2">
      <c r="R47649" s="236"/>
    </row>
    <row r="47650" spans="18:18" x14ac:dyDescent="0.2">
      <c r="R47650" s="237"/>
    </row>
    <row r="47651" spans="18:18" x14ac:dyDescent="0.2">
      <c r="R47651" s="237"/>
    </row>
    <row r="47656" spans="18:18" x14ac:dyDescent="0.2">
      <c r="R47656" s="97"/>
    </row>
    <row r="47657" spans="18:18" x14ac:dyDescent="0.2">
      <c r="R47657" s="234"/>
    </row>
    <row r="47658" spans="18:18" x14ac:dyDescent="0.2">
      <c r="R47658" s="262"/>
    </row>
    <row r="47659" spans="18:18" x14ac:dyDescent="0.2">
      <c r="R47659" s="234"/>
    </row>
    <row r="47660" spans="18:18" x14ac:dyDescent="0.2">
      <c r="R47660" s="234"/>
    </row>
    <row r="47661" spans="18:18" x14ac:dyDescent="0.2">
      <c r="R47661" s="94"/>
    </row>
    <row r="47676" spans="18:18" x14ac:dyDescent="0.2">
      <c r="R47676" s="235"/>
    </row>
    <row r="47677" spans="18:18" x14ac:dyDescent="0.2">
      <c r="R47677" s="234"/>
    </row>
    <row r="47678" spans="18:18" x14ac:dyDescent="0.2">
      <c r="R47678" s="236"/>
    </row>
    <row r="47679" spans="18:18" x14ac:dyDescent="0.2">
      <c r="R47679" s="236"/>
    </row>
    <row r="47680" spans="18:18" x14ac:dyDescent="0.2">
      <c r="R47680" s="234"/>
    </row>
    <row r="47681" spans="18:18" x14ac:dyDescent="0.2">
      <c r="R47681" s="236"/>
    </row>
    <row r="47682" spans="18:18" x14ac:dyDescent="0.2">
      <c r="R47682" s="236"/>
    </row>
    <row r="47683" spans="18:18" x14ac:dyDescent="0.2">
      <c r="R47683" s="237"/>
    </row>
    <row r="47684" spans="18:18" x14ac:dyDescent="0.2">
      <c r="R47684" s="237"/>
    </row>
    <row r="47689" spans="18:18" x14ac:dyDescent="0.2">
      <c r="R47689" s="97"/>
    </row>
    <row r="47690" spans="18:18" x14ac:dyDescent="0.2">
      <c r="R47690" s="234"/>
    </row>
    <row r="47691" spans="18:18" x14ac:dyDescent="0.2">
      <c r="R47691" s="262"/>
    </row>
    <row r="47692" spans="18:18" x14ac:dyDescent="0.2">
      <c r="R47692" s="234"/>
    </row>
    <row r="47693" spans="18:18" x14ac:dyDescent="0.2">
      <c r="R47693" s="234"/>
    </row>
    <row r="47694" spans="18:18" x14ac:dyDescent="0.2">
      <c r="R47694" s="94"/>
    </row>
    <row r="47709" spans="18:18" x14ac:dyDescent="0.2">
      <c r="R47709" s="235"/>
    </row>
    <row r="47710" spans="18:18" x14ac:dyDescent="0.2">
      <c r="R47710" s="234"/>
    </row>
    <row r="47711" spans="18:18" x14ac:dyDescent="0.2">
      <c r="R47711" s="236"/>
    </row>
    <row r="47712" spans="18:18" x14ac:dyDescent="0.2">
      <c r="R47712" s="236"/>
    </row>
    <row r="47713" spans="18:18" x14ac:dyDescent="0.2">
      <c r="R47713" s="234"/>
    </row>
    <row r="47714" spans="18:18" x14ac:dyDescent="0.2">
      <c r="R47714" s="236"/>
    </row>
    <row r="47715" spans="18:18" x14ac:dyDescent="0.2">
      <c r="R47715" s="236"/>
    </row>
    <row r="47716" spans="18:18" x14ac:dyDescent="0.2">
      <c r="R47716" s="237"/>
    </row>
    <row r="47717" spans="18:18" x14ac:dyDescent="0.2">
      <c r="R47717" s="237"/>
    </row>
    <row r="47722" spans="18:18" x14ac:dyDescent="0.2">
      <c r="R47722" s="97"/>
    </row>
    <row r="47723" spans="18:18" x14ac:dyDescent="0.2">
      <c r="R47723" s="234"/>
    </row>
    <row r="47724" spans="18:18" x14ac:dyDescent="0.2">
      <c r="R47724" s="262"/>
    </row>
    <row r="47725" spans="18:18" x14ac:dyDescent="0.2">
      <c r="R47725" s="234"/>
    </row>
    <row r="47726" spans="18:18" x14ac:dyDescent="0.2">
      <c r="R47726" s="234"/>
    </row>
    <row r="47727" spans="18:18" x14ac:dyDescent="0.2">
      <c r="R47727" s="94"/>
    </row>
    <row r="47742" spans="18:18" x14ac:dyDescent="0.2">
      <c r="R47742" s="235"/>
    </row>
    <row r="47743" spans="18:18" x14ac:dyDescent="0.2">
      <c r="R47743" s="234"/>
    </row>
    <row r="47744" spans="18:18" x14ac:dyDescent="0.2">
      <c r="R47744" s="236"/>
    </row>
    <row r="47745" spans="18:18" x14ac:dyDescent="0.2">
      <c r="R47745" s="236"/>
    </row>
    <row r="47746" spans="18:18" x14ac:dyDescent="0.2">
      <c r="R47746" s="234"/>
    </row>
    <row r="47747" spans="18:18" x14ac:dyDescent="0.2">
      <c r="R47747" s="236"/>
    </row>
    <row r="47748" spans="18:18" x14ac:dyDescent="0.2">
      <c r="R47748" s="236"/>
    </row>
    <row r="47749" spans="18:18" x14ac:dyDescent="0.2">
      <c r="R47749" s="237"/>
    </row>
    <row r="47750" spans="18:18" x14ac:dyDescent="0.2">
      <c r="R47750" s="237"/>
    </row>
    <row r="47755" spans="18:18" x14ac:dyDescent="0.2">
      <c r="R47755" s="97"/>
    </row>
    <row r="47756" spans="18:18" x14ac:dyDescent="0.2">
      <c r="R47756" s="234"/>
    </row>
    <row r="47757" spans="18:18" x14ac:dyDescent="0.2">
      <c r="R47757" s="262"/>
    </row>
    <row r="47758" spans="18:18" x14ac:dyDescent="0.2">
      <c r="R47758" s="234"/>
    </row>
    <row r="47759" spans="18:18" x14ac:dyDescent="0.2">
      <c r="R47759" s="234"/>
    </row>
    <row r="47760" spans="18:18" x14ac:dyDescent="0.2">
      <c r="R47760" s="94"/>
    </row>
    <row r="47775" spans="18:18" x14ac:dyDescent="0.2">
      <c r="R47775" s="235"/>
    </row>
    <row r="47776" spans="18:18" x14ac:dyDescent="0.2">
      <c r="R47776" s="234"/>
    </row>
    <row r="47777" spans="18:18" x14ac:dyDescent="0.2">
      <c r="R47777" s="236"/>
    </row>
    <row r="47778" spans="18:18" x14ac:dyDescent="0.2">
      <c r="R47778" s="236"/>
    </row>
    <row r="47779" spans="18:18" x14ac:dyDescent="0.2">
      <c r="R47779" s="234"/>
    </row>
    <row r="47780" spans="18:18" x14ac:dyDescent="0.2">
      <c r="R47780" s="236"/>
    </row>
    <row r="47781" spans="18:18" x14ac:dyDescent="0.2">
      <c r="R47781" s="236"/>
    </row>
    <row r="47782" spans="18:18" x14ac:dyDescent="0.2">
      <c r="R47782" s="237"/>
    </row>
    <row r="47783" spans="18:18" x14ac:dyDescent="0.2">
      <c r="R47783" s="237"/>
    </row>
    <row r="47788" spans="18:18" x14ac:dyDescent="0.2">
      <c r="R47788" s="97"/>
    </row>
    <row r="47789" spans="18:18" x14ac:dyDescent="0.2">
      <c r="R47789" s="234"/>
    </row>
    <row r="47790" spans="18:18" x14ac:dyDescent="0.2">
      <c r="R47790" s="262"/>
    </row>
    <row r="47791" spans="18:18" x14ac:dyDescent="0.2">
      <c r="R47791" s="234"/>
    </row>
    <row r="47792" spans="18:18" x14ac:dyDescent="0.2">
      <c r="R47792" s="234"/>
    </row>
    <row r="47793" spans="18:18" x14ac:dyDescent="0.2">
      <c r="R47793" s="94"/>
    </row>
    <row r="47808" spans="18:18" x14ac:dyDescent="0.2">
      <c r="R47808" s="235"/>
    </row>
    <row r="47809" spans="18:18" x14ac:dyDescent="0.2">
      <c r="R47809" s="234"/>
    </row>
    <row r="47810" spans="18:18" x14ac:dyDescent="0.2">
      <c r="R47810" s="236"/>
    </row>
    <row r="47811" spans="18:18" x14ac:dyDescent="0.2">
      <c r="R47811" s="236"/>
    </row>
    <row r="47812" spans="18:18" x14ac:dyDescent="0.2">
      <c r="R47812" s="234"/>
    </row>
    <row r="47813" spans="18:18" x14ac:dyDescent="0.2">
      <c r="R47813" s="236"/>
    </row>
    <row r="47814" spans="18:18" x14ac:dyDescent="0.2">
      <c r="R47814" s="236"/>
    </row>
    <row r="47815" spans="18:18" x14ac:dyDescent="0.2">
      <c r="R47815" s="237"/>
    </row>
    <row r="47816" spans="18:18" x14ac:dyDescent="0.2">
      <c r="R47816" s="237"/>
    </row>
    <row r="47821" spans="18:18" x14ac:dyDescent="0.2">
      <c r="R47821" s="97"/>
    </row>
    <row r="47822" spans="18:18" x14ac:dyDescent="0.2">
      <c r="R47822" s="234"/>
    </row>
    <row r="47823" spans="18:18" x14ac:dyDescent="0.2">
      <c r="R47823" s="262"/>
    </row>
    <row r="47824" spans="18:18" x14ac:dyDescent="0.2">
      <c r="R47824" s="234"/>
    </row>
    <row r="47825" spans="18:18" x14ac:dyDescent="0.2">
      <c r="R47825" s="234"/>
    </row>
    <row r="47826" spans="18:18" x14ac:dyDescent="0.2">
      <c r="R47826" s="94"/>
    </row>
    <row r="47841" spans="18:18" x14ac:dyDescent="0.2">
      <c r="R47841" s="235"/>
    </row>
    <row r="47842" spans="18:18" x14ac:dyDescent="0.2">
      <c r="R47842" s="234"/>
    </row>
    <row r="47843" spans="18:18" x14ac:dyDescent="0.2">
      <c r="R47843" s="236"/>
    </row>
    <row r="47844" spans="18:18" x14ac:dyDescent="0.2">
      <c r="R47844" s="236"/>
    </row>
    <row r="47845" spans="18:18" x14ac:dyDescent="0.2">
      <c r="R47845" s="234"/>
    </row>
    <row r="47846" spans="18:18" x14ac:dyDescent="0.2">
      <c r="R47846" s="236"/>
    </row>
    <row r="47847" spans="18:18" x14ac:dyDescent="0.2">
      <c r="R47847" s="236"/>
    </row>
    <row r="47848" spans="18:18" x14ac:dyDescent="0.2">
      <c r="R47848" s="237"/>
    </row>
    <row r="47849" spans="18:18" x14ac:dyDescent="0.2">
      <c r="R47849" s="237"/>
    </row>
    <row r="47854" spans="18:18" x14ac:dyDescent="0.2">
      <c r="R47854" s="97"/>
    </row>
    <row r="47855" spans="18:18" x14ac:dyDescent="0.2">
      <c r="R47855" s="234"/>
    </row>
    <row r="47856" spans="18:18" x14ac:dyDescent="0.2">
      <c r="R47856" s="262"/>
    </row>
    <row r="47857" spans="18:18" x14ac:dyDescent="0.2">
      <c r="R47857" s="234"/>
    </row>
    <row r="47858" spans="18:18" x14ac:dyDescent="0.2">
      <c r="R47858" s="234"/>
    </row>
    <row r="47859" spans="18:18" x14ac:dyDescent="0.2">
      <c r="R47859" s="94"/>
    </row>
    <row r="47874" spans="18:18" x14ac:dyDescent="0.2">
      <c r="R47874" s="235"/>
    </row>
    <row r="47875" spans="18:18" x14ac:dyDescent="0.2">
      <c r="R47875" s="234"/>
    </row>
    <row r="47876" spans="18:18" x14ac:dyDescent="0.2">
      <c r="R47876" s="236"/>
    </row>
    <row r="47877" spans="18:18" x14ac:dyDescent="0.2">
      <c r="R47877" s="236"/>
    </row>
    <row r="47878" spans="18:18" x14ac:dyDescent="0.2">
      <c r="R47878" s="234"/>
    </row>
    <row r="47879" spans="18:18" x14ac:dyDescent="0.2">
      <c r="R47879" s="236"/>
    </row>
    <row r="47880" spans="18:18" x14ac:dyDescent="0.2">
      <c r="R47880" s="236"/>
    </row>
    <row r="47881" spans="18:18" x14ac:dyDescent="0.2">
      <c r="R47881" s="237"/>
    </row>
    <row r="47882" spans="18:18" x14ac:dyDescent="0.2">
      <c r="R47882" s="237"/>
    </row>
    <row r="47887" spans="18:18" x14ac:dyDescent="0.2">
      <c r="R47887" s="97"/>
    </row>
    <row r="47888" spans="18:18" x14ac:dyDescent="0.2">
      <c r="R47888" s="234"/>
    </row>
    <row r="47889" spans="18:18" x14ac:dyDescent="0.2">
      <c r="R47889" s="262"/>
    </row>
    <row r="47890" spans="18:18" x14ac:dyDescent="0.2">
      <c r="R47890" s="234"/>
    </row>
    <row r="47891" spans="18:18" x14ac:dyDescent="0.2">
      <c r="R47891" s="234"/>
    </row>
    <row r="47892" spans="18:18" x14ac:dyDescent="0.2">
      <c r="R47892" s="94"/>
    </row>
    <row r="47907" spans="18:18" x14ac:dyDescent="0.2">
      <c r="R47907" s="235"/>
    </row>
    <row r="47908" spans="18:18" x14ac:dyDescent="0.2">
      <c r="R47908" s="234"/>
    </row>
    <row r="47909" spans="18:18" x14ac:dyDescent="0.2">
      <c r="R47909" s="236"/>
    </row>
    <row r="47910" spans="18:18" x14ac:dyDescent="0.2">
      <c r="R47910" s="236"/>
    </row>
    <row r="47911" spans="18:18" x14ac:dyDescent="0.2">
      <c r="R47911" s="234"/>
    </row>
    <row r="47912" spans="18:18" x14ac:dyDescent="0.2">
      <c r="R47912" s="236"/>
    </row>
    <row r="47913" spans="18:18" x14ac:dyDescent="0.2">
      <c r="R47913" s="236"/>
    </row>
    <row r="47914" spans="18:18" x14ac:dyDescent="0.2">
      <c r="R47914" s="237"/>
    </row>
    <row r="47915" spans="18:18" x14ac:dyDescent="0.2">
      <c r="R47915" s="237"/>
    </row>
    <row r="47920" spans="18:18" x14ac:dyDescent="0.2">
      <c r="R47920" s="97"/>
    </row>
    <row r="47921" spans="18:18" x14ac:dyDescent="0.2">
      <c r="R47921" s="234"/>
    </row>
    <row r="47922" spans="18:18" x14ac:dyDescent="0.2">
      <c r="R47922" s="262"/>
    </row>
    <row r="47923" spans="18:18" x14ac:dyDescent="0.2">
      <c r="R47923" s="234"/>
    </row>
    <row r="47924" spans="18:18" x14ac:dyDescent="0.2">
      <c r="R47924" s="234"/>
    </row>
    <row r="47925" spans="18:18" x14ac:dyDescent="0.2">
      <c r="R47925" s="94"/>
    </row>
    <row r="47940" spans="18:18" x14ac:dyDescent="0.2">
      <c r="R47940" s="235"/>
    </row>
    <row r="47941" spans="18:18" x14ac:dyDescent="0.2">
      <c r="R47941" s="234"/>
    </row>
    <row r="47942" spans="18:18" x14ac:dyDescent="0.2">
      <c r="R47942" s="236"/>
    </row>
    <row r="47943" spans="18:18" x14ac:dyDescent="0.2">
      <c r="R47943" s="236"/>
    </row>
    <row r="47944" spans="18:18" x14ac:dyDescent="0.2">
      <c r="R47944" s="234"/>
    </row>
    <row r="47945" spans="18:18" x14ac:dyDescent="0.2">
      <c r="R47945" s="236"/>
    </row>
    <row r="47946" spans="18:18" x14ac:dyDescent="0.2">
      <c r="R47946" s="236"/>
    </row>
    <row r="47947" spans="18:18" x14ac:dyDescent="0.2">
      <c r="R47947" s="237"/>
    </row>
    <row r="47948" spans="18:18" x14ac:dyDescent="0.2">
      <c r="R47948" s="237"/>
    </row>
    <row r="47953" spans="18:18" x14ac:dyDescent="0.2">
      <c r="R47953" s="97"/>
    </row>
    <row r="47954" spans="18:18" x14ac:dyDescent="0.2">
      <c r="R47954" s="234"/>
    </row>
    <row r="47955" spans="18:18" x14ac:dyDescent="0.2">
      <c r="R47955" s="262"/>
    </row>
    <row r="47956" spans="18:18" x14ac:dyDescent="0.2">
      <c r="R47956" s="234"/>
    </row>
    <row r="47957" spans="18:18" x14ac:dyDescent="0.2">
      <c r="R47957" s="234"/>
    </row>
    <row r="47958" spans="18:18" x14ac:dyDescent="0.2">
      <c r="R47958" s="94"/>
    </row>
    <row r="47973" spans="18:18" x14ac:dyDescent="0.2">
      <c r="R47973" s="235"/>
    </row>
    <row r="47974" spans="18:18" x14ac:dyDescent="0.2">
      <c r="R47974" s="234"/>
    </row>
    <row r="47975" spans="18:18" x14ac:dyDescent="0.2">
      <c r="R47975" s="236"/>
    </row>
    <row r="47976" spans="18:18" x14ac:dyDescent="0.2">
      <c r="R47976" s="236"/>
    </row>
    <row r="47977" spans="18:18" x14ac:dyDescent="0.2">
      <c r="R47977" s="234"/>
    </row>
    <row r="47978" spans="18:18" x14ac:dyDescent="0.2">
      <c r="R47978" s="236"/>
    </row>
    <row r="47979" spans="18:18" x14ac:dyDescent="0.2">
      <c r="R47979" s="236"/>
    </row>
    <row r="47980" spans="18:18" x14ac:dyDescent="0.2">
      <c r="R47980" s="237"/>
    </row>
    <row r="47981" spans="18:18" x14ac:dyDescent="0.2">
      <c r="R47981" s="237"/>
    </row>
    <row r="47986" spans="18:18" x14ac:dyDescent="0.2">
      <c r="R47986" s="97"/>
    </row>
    <row r="47987" spans="18:18" x14ac:dyDescent="0.2">
      <c r="R47987" s="234"/>
    </row>
    <row r="47988" spans="18:18" x14ac:dyDescent="0.2">
      <c r="R47988" s="262"/>
    </row>
    <row r="47989" spans="18:18" x14ac:dyDescent="0.2">
      <c r="R47989" s="234"/>
    </row>
    <row r="47990" spans="18:18" x14ac:dyDescent="0.2">
      <c r="R47990" s="234"/>
    </row>
    <row r="47991" spans="18:18" x14ac:dyDescent="0.2">
      <c r="R47991" s="94"/>
    </row>
    <row r="48006" spans="18:18" x14ac:dyDescent="0.2">
      <c r="R48006" s="235"/>
    </row>
    <row r="48007" spans="18:18" x14ac:dyDescent="0.2">
      <c r="R48007" s="234"/>
    </row>
    <row r="48008" spans="18:18" x14ac:dyDescent="0.2">
      <c r="R48008" s="236"/>
    </row>
    <row r="48009" spans="18:18" x14ac:dyDescent="0.2">
      <c r="R48009" s="236"/>
    </row>
    <row r="48010" spans="18:18" x14ac:dyDescent="0.2">
      <c r="R48010" s="234"/>
    </row>
    <row r="48011" spans="18:18" x14ac:dyDescent="0.2">
      <c r="R48011" s="236"/>
    </row>
    <row r="48012" spans="18:18" x14ac:dyDescent="0.2">
      <c r="R48012" s="236"/>
    </row>
    <row r="48013" spans="18:18" x14ac:dyDescent="0.2">
      <c r="R48013" s="237"/>
    </row>
    <row r="48014" spans="18:18" x14ac:dyDescent="0.2">
      <c r="R48014" s="237"/>
    </row>
    <row r="48019" spans="18:18" x14ac:dyDescent="0.2">
      <c r="R48019" s="97"/>
    </row>
    <row r="48020" spans="18:18" x14ac:dyDescent="0.2">
      <c r="R48020" s="234"/>
    </row>
    <row r="48021" spans="18:18" x14ac:dyDescent="0.2">
      <c r="R48021" s="262"/>
    </row>
    <row r="48022" spans="18:18" x14ac:dyDescent="0.2">
      <c r="R48022" s="234"/>
    </row>
    <row r="48023" spans="18:18" x14ac:dyDescent="0.2">
      <c r="R48023" s="234"/>
    </row>
    <row r="48024" spans="18:18" x14ac:dyDescent="0.2">
      <c r="R48024" s="94"/>
    </row>
    <row r="48039" spans="18:18" x14ac:dyDescent="0.2">
      <c r="R48039" s="235"/>
    </row>
    <row r="48040" spans="18:18" x14ac:dyDescent="0.2">
      <c r="R48040" s="234"/>
    </row>
    <row r="48041" spans="18:18" x14ac:dyDescent="0.2">
      <c r="R48041" s="236"/>
    </row>
    <row r="48042" spans="18:18" x14ac:dyDescent="0.2">
      <c r="R48042" s="236"/>
    </row>
    <row r="48043" spans="18:18" x14ac:dyDescent="0.2">
      <c r="R48043" s="234"/>
    </row>
    <row r="48044" spans="18:18" x14ac:dyDescent="0.2">
      <c r="R48044" s="236"/>
    </row>
    <row r="48045" spans="18:18" x14ac:dyDescent="0.2">
      <c r="R48045" s="236"/>
    </row>
    <row r="48046" spans="18:18" x14ac:dyDescent="0.2">
      <c r="R48046" s="237"/>
    </row>
    <row r="48047" spans="18:18" x14ac:dyDescent="0.2">
      <c r="R48047" s="237"/>
    </row>
    <row r="48052" spans="18:18" x14ac:dyDescent="0.2">
      <c r="R48052" s="97"/>
    </row>
    <row r="48053" spans="18:18" x14ac:dyDescent="0.2">
      <c r="R48053" s="234"/>
    </row>
    <row r="48054" spans="18:18" x14ac:dyDescent="0.2">
      <c r="R48054" s="262"/>
    </row>
    <row r="48055" spans="18:18" x14ac:dyDescent="0.2">
      <c r="R48055" s="234"/>
    </row>
    <row r="48056" spans="18:18" x14ac:dyDescent="0.2">
      <c r="R48056" s="234"/>
    </row>
    <row r="48057" spans="18:18" x14ac:dyDescent="0.2">
      <c r="R48057" s="94"/>
    </row>
    <row r="48072" spans="18:18" x14ac:dyDescent="0.2">
      <c r="R48072" s="235"/>
    </row>
    <row r="48073" spans="18:18" x14ac:dyDescent="0.2">
      <c r="R48073" s="234"/>
    </row>
    <row r="48074" spans="18:18" x14ac:dyDescent="0.2">
      <c r="R48074" s="236"/>
    </row>
    <row r="48075" spans="18:18" x14ac:dyDescent="0.2">
      <c r="R48075" s="236"/>
    </row>
    <row r="48076" spans="18:18" x14ac:dyDescent="0.2">
      <c r="R48076" s="234"/>
    </row>
    <row r="48077" spans="18:18" x14ac:dyDescent="0.2">
      <c r="R48077" s="236"/>
    </row>
    <row r="48078" spans="18:18" x14ac:dyDescent="0.2">
      <c r="R48078" s="236"/>
    </row>
    <row r="48079" spans="18:18" x14ac:dyDescent="0.2">
      <c r="R48079" s="237"/>
    </row>
    <row r="48080" spans="18:18" x14ac:dyDescent="0.2">
      <c r="R48080" s="237"/>
    </row>
    <row r="48085" spans="18:18" x14ac:dyDescent="0.2">
      <c r="R48085" s="97"/>
    </row>
    <row r="48086" spans="18:18" x14ac:dyDescent="0.2">
      <c r="R48086" s="234"/>
    </row>
    <row r="48087" spans="18:18" x14ac:dyDescent="0.2">
      <c r="R48087" s="262"/>
    </row>
    <row r="48088" spans="18:18" x14ac:dyDescent="0.2">
      <c r="R48088" s="234"/>
    </row>
    <row r="48089" spans="18:18" x14ac:dyDescent="0.2">
      <c r="R48089" s="234"/>
    </row>
    <row r="48090" spans="18:18" x14ac:dyDescent="0.2">
      <c r="R48090" s="94"/>
    </row>
    <row r="48105" spans="18:18" x14ac:dyDescent="0.2">
      <c r="R48105" s="235"/>
    </row>
    <row r="48106" spans="18:18" x14ac:dyDescent="0.2">
      <c r="R48106" s="234"/>
    </row>
    <row r="48107" spans="18:18" x14ac:dyDescent="0.2">
      <c r="R48107" s="236"/>
    </row>
    <row r="48108" spans="18:18" x14ac:dyDescent="0.2">
      <c r="R48108" s="236"/>
    </row>
    <row r="48109" spans="18:18" x14ac:dyDescent="0.2">
      <c r="R48109" s="234"/>
    </row>
    <row r="48110" spans="18:18" x14ac:dyDescent="0.2">
      <c r="R48110" s="236"/>
    </row>
    <row r="48111" spans="18:18" x14ac:dyDescent="0.2">
      <c r="R48111" s="236"/>
    </row>
    <row r="48112" spans="18:18" x14ac:dyDescent="0.2">
      <c r="R48112" s="237"/>
    </row>
    <row r="48113" spans="18:18" x14ac:dyDescent="0.2">
      <c r="R48113" s="237"/>
    </row>
    <row r="48118" spans="18:18" x14ac:dyDescent="0.2">
      <c r="R48118" s="97"/>
    </row>
    <row r="48119" spans="18:18" x14ac:dyDescent="0.2">
      <c r="R48119" s="234"/>
    </row>
    <row r="48120" spans="18:18" x14ac:dyDescent="0.2">
      <c r="R48120" s="262"/>
    </row>
    <row r="48121" spans="18:18" x14ac:dyDescent="0.2">
      <c r="R48121" s="234"/>
    </row>
    <row r="48122" spans="18:18" x14ac:dyDescent="0.2">
      <c r="R48122" s="234"/>
    </row>
    <row r="48123" spans="18:18" x14ac:dyDescent="0.2">
      <c r="R48123" s="94"/>
    </row>
    <row r="48138" spans="18:18" x14ac:dyDescent="0.2">
      <c r="R48138" s="235"/>
    </row>
    <row r="48139" spans="18:18" x14ac:dyDescent="0.2">
      <c r="R48139" s="234"/>
    </row>
    <row r="48140" spans="18:18" x14ac:dyDescent="0.2">
      <c r="R48140" s="236"/>
    </row>
    <row r="48141" spans="18:18" x14ac:dyDescent="0.2">
      <c r="R48141" s="236"/>
    </row>
    <row r="48142" spans="18:18" x14ac:dyDescent="0.2">
      <c r="R48142" s="234"/>
    </row>
    <row r="48143" spans="18:18" x14ac:dyDescent="0.2">
      <c r="R48143" s="236"/>
    </row>
    <row r="48144" spans="18:18" x14ac:dyDescent="0.2">
      <c r="R48144" s="236"/>
    </row>
    <row r="48145" spans="18:18" x14ac:dyDescent="0.2">
      <c r="R48145" s="237"/>
    </row>
    <row r="48146" spans="18:18" x14ac:dyDescent="0.2">
      <c r="R48146" s="237"/>
    </row>
    <row r="48151" spans="18:18" x14ac:dyDescent="0.2">
      <c r="R48151" s="97"/>
    </row>
    <row r="48152" spans="18:18" x14ac:dyDescent="0.2">
      <c r="R48152" s="234"/>
    </row>
    <row r="48153" spans="18:18" x14ac:dyDescent="0.2">
      <c r="R48153" s="262"/>
    </row>
    <row r="48154" spans="18:18" x14ac:dyDescent="0.2">
      <c r="R48154" s="234"/>
    </row>
    <row r="48155" spans="18:18" x14ac:dyDescent="0.2">
      <c r="R48155" s="234"/>
    </row>
    <row r="48156" spans="18:18" x14ac:dyDescent="0.2">
      <c r="R48156" s="94"/>
    </row>
    <row r="48171" spans="18:18" x14ac:dyDescent="0.2">
      <c r="R48171" s="235"/>
    </row>
    <row r="48172" spans="18:18" x14ac:dyDescent="0.2">
      <c r="R48172" s="234"/>
    </row>
    <row r="48173" spans="18:18" x14ac:dyDescent="0.2">
      <c r="R48173" s="236"/>
    </row>
    <row r="48174" spans="18:18" x14ac:dyDescent="0.2">
      <c r="R48174" s="236"/>
    </row>
    <row r="48175" spans="18:18" x14ac:dyDescent="0.2">
      <c r="R48175" s="234"/>
    </row>
    <row r="48176" spans="18:18" x14ac:dyDescent="0.2">
      <c r="R48176" s="236"/>
    </row>
    <row r="48177" spans="18:18" x14ac:dyDescent="0.2">
      <c r="R48177" s="236"/>
    </row>
    <row r="48178" spans="18:18" x14ac:dyDescent="0.2">
      <c r="R48178" s="237"/>
    </row>
    <row r="48179" spans="18:18" x14ac:dyDescent="0.2">
      <c r="R48179" s="237"/>
    </row>
    <row r="48184" spans="18:18" x14ac:dyDescent="0.2">
      <c r="R48184" s="97"/>
    </row>
    <row r="48185" spans="18:18" x14ac:dyDescent="0.2">
      <c r="R48185" s="234"/>
    </row>
    <row r="48186" spans="18:18" x14ac:dyDescent="0.2">
      <c r="R48186" s="262"/>
    </row>
    <row r="48187" spans="18:18" x14ac:dyDescent="0.2">
      <c r="R48187" s="234"/>
    </row>
    <row r="48188" spans="18:18" x14ac:dyDescent="0.2">
      <c r="R48188" s="234"/>
    </row>
    <row r="48189" spans="18:18" x14ac:dyDescent="0.2">
      <c r="R48189" s="94"/>
    </row>
    <row r="48204" spans="18:18" x14ac:dyDescent="0.2">
      <c r="R48204" s="235"/>
    </row>
    <row r="48205" spans="18:18" x14ac:dyDescent="0.2">
      <c r="R48205" s="234"/>
    </row>
    <row r="48206" spans="18:18" x14ac:dyDescent="0.2">
      <c r="R48206" s="236"/>
    </row>
    <row r="48207" spans="18:18" x14ac:dyDescent="0.2">
      <c r="R48207" s="236"/>
    </row>
    <row r="48208" spans="18:18" x14ac:dyDescent="0.2">
      <c r="R48208" s="234"/>
    </row>
    <row r="48209" spans="18:18" x14ac:dyDescent="0.2">
      <c r="R48209" s="236"/>
    </row>
    <row r="48210" spans="18:18" x14ac:dyDescent="0.2">
      <c r="R48210" s="236"/>
    </row>
    <row r="48211" spans="18:18" x14ac:dyDescent="0.2">
      <c r="R48211" s="237"/>
    </row>
    <row r="48212" spans="18:18" x14ac:dyDescent="0.2">
      <c r="R48212" s="237"/>
    </row>
    <row r="48217" spans="18:18" x14ac:dyDescent="0.2">
      <c r="R48217" s="97"/>
    </row>
    <row r="48218" spans="18:18" x14ac:dyDescent="0.2">
      <c r="R48218" s="234"/>
    </row>
    <row r="48219" spans="18:18" x14ac:dyDescent="0.2">
      <c r="R48219" s="262"/>
    </row>
    <row r="48220" spans="18:18" x14ac:dyDescent="0.2">
      <c r="R48220" s="234"/>
    </row>
    <row r="48221" spans="18:18" x14ac:dyDescent="0.2">
      <c r="R48221" s="234"/>
    </row>
    <row r="48222" spans="18:18" x14ac:dyDescent="0.2">
      <c r="R48222" s="94"/>
    </row>
    <row r="48237" spans="18:18" x14ac:dyDescent="0.2">
      <c r="R48237" s="235"/>
    </row>
    <row r="48238" spans="18:18" x14ac:dyDescent="0.2">
      <c r="R48238" s="234"/>
    </row>
    <row r="48239" spans="18:18" x14ac:dyDescent="0.2">
      <c r="R48239" s="236"/>
    </row>
    <row r="48240" spans="18:18" x14ac:dyDescent="0.2">
      <c r="R48240" s="236"/>
    </row>
    <row r="48241" spans="18:18" x14ac:dyDescent="0.2">
      <c r="R48241" s="234"/>
    </row>
    <row r="48242" spans="18:18" x14ac:dyDescent="0.2">
      <c r="R48242" s="236"/>
    </row>
    <row r="48243" spans="18:18" x14ac:dyDescent="0.2">
      <c r="R48243" s="236"/>
    </row>
    <row r="48244" spans="18:18" x14ac:dyDescent="0.2">
      <c r="R48244" s="237"/>
    </row>
    <row r="48245" spans="18:18" x14ac:dyDescent="0.2">
      <c r="R48245" s="237"/>
    </row>
    <row r="48250" spans="18:18" x14ac:dyDescent="0.2">
      <c r="R48250" s="97"/>
    </row>
    <row r="48251" spans="18:18" x14ac:dyDescent="0.2">
      <c r="R48251" s="234"/>
    </row>
    <row r="48252" spans="18:18" x14ac:dyDescent="0.2">
      <c r="R48252" s="262"/>
    </row>
    <row r="48253" spans="18:18" x14ac:dyDescent="0.2">
      <c r="R48253" s="234"/>
    </row>
    <row r="48254" spans="18:18" x14ac:dyDescent="0.2">
      <c r="R48254" s="234"/>
    </row>
    <row r="48255" spans="18:18" x14ac:dyDescent="0.2">
      <c r="R48255" s="94"/>
    </row>
    <row r="48270" spans="18:18" x14ac:dyDescent="0.2">
      <c r="R48270" s="235"/>
    </row>
    <row r="48271" spans="18:18" x14ac:dyDescent="0.2">
      <c r="R48271" s="234"/>
    </row>
    <row r="48272" spans="18:18" x14ac:dyDescent="0.2">
      <c r="R48272" s="236"/>
    </row>
    <row r="48273" spans="18:18" x14ac:dyDescent="0.2">
      <c r="R48273" s="236"/>
    </row>
    <row r="48274" spans="18:18" x14ac:dyDescent="0.2">
      <c r="R48274" s="234"/>
    </row>
    <row r="48275" spans="18:18" x14ac:dyDescent="0.2">
      <c r="R48275" s="236"/>
    </row>
    <row r="48276" spans="18:18" x14ac:dyDescent="0.2">
      <c r="R48276" s="236"/>
    </row>
    <row r="48277" spans="18:18" x14ac:dyDescent="0.2">
      <c r="R48277" s="237"/>
    </row>
    <row r="48278" spans="18:18" x14ac:dyDescent="0.2">
      <c r="R48278" s="237"/>
    </row>
    <row r="48283" spans="18:18" x14ac:dyDescent="0.2">
      <c r="R48283" s="97"/>
    </row>
    <row r="48284" spans="18:18" x14ac:dyDescent="0.2">
      <c r="R48284" s="234"/>
    </row>
    <row r="48285" spans="18:18" x14ac:dyDescent="0.2">
      <c r="R48285" s="262"/>
    </row>
    <row r="48286" spans="18:18" x14ac:dyDescent="0.2">
      <c r="R48286" s="234"/>
    </row>
    <row r="48287" spans="18:18" x14ac:dyDescent="0.2">
      <c r="R48287" s="234"/>
    </row>
    <row r="48288" spans="18:18" x14ac:dyDescent="0.2">
      <c r="R48288" s="94"/>
    </row>
    <row r="48303" spans="18:18" x14ac:dyDescent="0.2">
      <c r="R48303" s="235"/>
    </row>
    <row r="48304" spans="18:18" x14ac:dyDescent="0.2">
      <c r="R48304" s="234"/>
    </row>
    <row r="48305" spans="18:18" x14ac:dyDescent="0.2">
      <c r="R48305" s="236"/>
    </row>
    <row r="48306" spans="18:18" x14ac:dyDescent="0.2">
      <c r="R48306" s="236"/>
    </row>
    <row r="48307" spans="18:18" x14ac:dyDescent="0.2">
      <c r="R48307" s="234"/>
    </row>
    <row r="48308" spans="18:18" x14ac:dyDescent="0.2">
      <c r="R48308" s="236"/>
    </row>
    <row r="48309" spans="18:18" x14ac:dyDescent="0.2">
      <c r="R48309" s="236"/>
    </row>
    <row r="48310" spans="18:18" x14ac:dyDescent="0.2">
      <c r="R48310" s="237"/>
    </row>
    <row r="48311" spans="18:18" x14ac:dyDescent="0.2">
      <c r="R48311" s="237"/>
    </row>
    <row r="48316" spans="18:18" x14ac:dyDescent="0.2">
      <c r="R48316" s="97"/>
    </row>
    <row r="48317" spans="18:18" x14ac:dyDescent="0.2">
      <c r="R48317" s="234"/>
    </row>
    <row r="48318" spans="18:18" x14ac:dyDescent="0.2">
      <c r="R48318" s="262"/>
    </row>
    <row r="48319" spans="18:18" x14ac:dyDescent="0.2">
      <c r="R48319" s="234"/>
    </row>
    <row r="48320" spans="18:18" x14ac:dyDescent="0.2">
      <c r="R48320" s="234"/>
    </row>
    <row r="48321" spans="18:18" x14ac:dyDescent="0.2">
      <c r="R48321" s="94"/>
    </row>
    <row r="48336" spans="18:18" x14ac:dyDescent="0.2">
      <c r="R48336" s="235"/>
    </row>
    <row r="48337" spans="18:18" x14ac:dyDescent="0.2">
      <c r="R48337" s="234"/>
    </row>
    <row r="48338" spans="18:18" x14ac:dyDescent="0.2">
      <c r="R48338" s="236"/>
    </row>
    <row r="48339" spans="18:18" x14ac:dyDescent="0.2">
      <c r="R48339" s="236"/>
    </row>
    <row r="48340" spans="18:18" x14ac:dyDescent="0.2">
      <c r="R48340" s="234"/>
    </row>
    <row r="48341" spans="18:18" x14ac:dyDescent="0.2">
      <c r="R48341" s="236"/>
    </row>
    <row r="48342" spans="18:18" x14ac:dyDescent="0.2">
      <c r="R48342" s="236"/>
    </row>
    <row r="48343" spans="18:18" x14ac:dyDescent="0.2">
      <c r="R48343" s="237"/>
    </row>
    <row r="48344" spans="18:18" x14ac:dyDescent="0.2">
      <c r="R48344" s="237"/>
    </row>
    <row r="48349" spans="18:18" x14ac:dyDescent="0.2">
      <c r="R48349" s="97"/>
    </row>
    <row r="48350" spans="18:18" x14ac:dyDescent="0.2">
      <c r="R48350" s="234"/>
    </row>
    <row r="48351" spans="18:18" x14ac:dyDescent="0.2">
      <c r="R48351" s="262"/>
    </row>
    <row r="48352" spans="18:18" x14ac:dyDescent="0.2">
      <c r="R48352" s="234"/>
    </row>
    <row r="48353" spans="18:18" x14ac:dyDescent="0.2">
      <c r="R48353" s="234"/>
    </row>
    <row r="48354" spans="18:18" x14ac:dyDescent="0.2">
      <c r="R48354" s="94"/>
    </row>
    <row r="48369" spans="18:18" x14ac:dyDescent="0.2">
      <c r="R48369" s="235"/>
    </row>
    <row r="48370" spans="18:18" x14ac:dyDescent="0.2">
      <c r="R48370" s="234"/>
    </row>
    <row r="48371" spans="18:18" x14ac:dyDescent="0.2">
      <c r="R48371" s="236"/>
    </row>
    <row r="48372" spans="18:18" x14ac:dyDescent="0.2">
      <c r="R48372" s="236"/>
    </row>
    <row r="48373" spans="18:18" x14ac:dyDescent="0.2">
      <c r="R48373" s="234"/>
    </row>
    <row r="48374" spans="18:18" x14ac:dyDescent="0.2">
      <c r="R48374" s="236"/>
    </row>
    <row r="48375" spans="18:18" x14ac:dyDescent="0.2">
      <c r="R48375" s="236"/>
    </row>
    <row r="48376" spans="18:18" x14ac:dyDescent="0.2">
      <c r="R48376" s="237"/>
    </row>
    <row r="48377" spans="18:18" x14ac:dyDescent="0.2">
      <c r="R48377" s="237"/>
    </row>
    <row r="48382" spans="18:18" x14ac:dyDescent="0.2">
      <c r="R48382" s="97"/>
    </row>
    <row r="48383" spans="18:18" x14ac:dyDescent="0.2">
      <c r="R48383" s="234"/>
    </row>
    <row r="48384" spans="18:18" x14ac:dyDescent="0.2">
      <c r="R48384" s="262"/>
    </row>
    <row r="48385" spans="18:18" x14ac:dyDescent="0.2">
      <c r="R48385" s="234"/>
    </row>
    <row r="48386" spans="18:18" x14ac:dyDescent="0.2">
      <c r="R48386" s="234"/>
    </row>
    <row r="48387" spans="18:18" x14ac:dyDescent="0.2">
      <c r="R48387" s="94"/>
    </row>
    <row r="48402" spans="18:18" x14ac:dyDescent="0.2">
      <c r="R48402" s="235"/>
    </row>
    <row r="48403" spans="18:18" x14ac:dyDescent="0.2">
      <c r="R48403" s="234"/>
    </row>
    <row r="48404" spans="18:18" x14ac:dyDescent="0.2">
      <c r="R48404" s="236"/>
    </row>
    <row r="48405" spans="18:18" x14ac:dyDescent="0.2">
      <c r="R48405" s="236"/>
    </row>
    <row r="48406" spans="18:18" x14ac:dyDescent="0.2">
      <c r="R48406" s="234"/>
    </row>
    <row r="48407" spans="18:18" x14ac:dyDescent="0.2">
      <c r="R48407" s="236"/>
    </row>
    <row r="48408" spans="18:18" x14ac:dyDescent="0.2">
      <c r="R48408" s="236"/>
    </row>
    <row r="48409" spans="18:18" x14ac:dyDescent="0.2">
      <c r="R48409" s="237"/>
    </row>
    <row r="48410" spans="18:18" x14ac:dyDescent="0.2">
      <c r="R48410" s="237"/>
    </row>
    <row r="48415" spans="18:18" x14ac:dyDescent="0.2">
      <c r="R48415" s="97"/>
    </row>
    <row r="48416" spans="18:18" x14ac:dyDescent="0.2">
      <c r="R48416" s="234"/>
    </row>
    <row r="48417" spans="18:18" x14ac:dyDescent="0.2">
      <c r="R48417" s="262"/>
    </row>
    <row r="48418" spans="18:18" x14ac:dyDescent="0.2">
      <c r="R48418" s="234"/>
    </row>
    <row r="48419" spans="18:18" x14ac:dyDescent="0.2">
      <c r="R48419" s="234"/>
    </row>
    <row r="48420" spans="18:18" x14ac:dyDescent="0.2">
      <c r="R48420" s="94"/>
    </row>
    <row r="48435" spans="18:18" x14ac:dyDescent="0.2">
      <c r="R48435" s="235"/>
    </row>
    <row r="48436" spans="18:18" x14ac:dyDescent="0.2">
      <c r="R48436" s="234"/>
    </row>
    <row r="48437" spans="18:18" x14ac:dyDescent="0.2">
      <c r="R48437" s="236"/>
    </row>
    <row r="48438" spans="18:18" x14ac:dyDescent="0.2">
      <c r="R48438" s="236"/>
    </row>
    <row r="48439" spans="18:18" x14ac:dyDescent="0.2">
      <c r="R48439" s="234"/>
    </row>
    <row r="48440" spans="18:18" x14ac:dyDescent="0.2">
      <c r="R48440" s="236"/>
    </row>
    <row r="48441" spans="18:18" x14ac:dyDescent="0.2">
      <c r="R48441" s="236"/>
    </row>
    <row r="48442" spans="18:18" x14ac:dyDescent="0.2">
      <c r="R48442" s="237"/>
    </row>
    <row r="48443" spans="18:18" x14ac:dyDescent="0.2">
      <c r="R48443" s="237"/>
    </row>
    <row r="48448" spans="18:18" x14ac:dyDescent="0.2">
      <c r="R48448" s="97"/>
    </row>
    <row r="48449" spans="18:18" x14ac:dyDescent="0.2">
      <c r="R48449" s="234"/>
    </row>
    <row r="48450" spans="18:18" x14ac:dyDescent="0.2">
      <c r="R48450" s="262"/>
    </row>
    <row r="48451" spans="18:18" x14ac:dyDescent="0.2">
      <c r="R48451" s="234"/>
    </row>
    <row r="48452" spans="18:18" x14ac:dyDescent="0.2">
      <c r="R48452" s="234"/>
    </row>
    <row r="48453" spans="18:18" x14ac:dyDescent="0.2">
      <c r="R48453" s="94"/>
    </row>
    <row r="48468" spans="18:18" x14ac:dyDescent="0.2">
      <c r="R48468" s="235"/>
    </row>
    <row r="48469" spans="18:18" x14ac:dyDescent="0.2">
      <c r="R48469" s="234"/>
    </row>
    <row r="48470" spans="18:18" x14ac:dyDescent="0.2">
      <c r="R48470" s="236"/>
    </row>
    <row r="48471" spans="18:18" x14ac:dyDescent="0.2">
      <c r="R48471" s="236"/>
    </row>
    <row r="48472" spans="18:18" x14ac:dyDescent="0.2">
      <c r="R48472" s="234"/>
    </row>
    <row r="48473" spans="18:18" x14ac:dyDescent="0.2">
      <c r="R48473" s="236"/>
    </row>
    <row r="48474" spans="18:18" x14ac:dyDescent="0.2">
      <c r="R48474" s="236"/>
    </row>
    <row r="48475" spans="18:18" x14ac:dyDescent="0.2">
      <c r="R48475" s="237"/>
    </row>
    <row r="48476" spans="18:18" x14ac:dyDescent="0.2">
      <c r="R48476" s="237"/>
    </row>
    <row r="48481" spans="18:18" x14ac:dyDescent="0.2">
      <c r="R48481" s="97"/>
    </row>
    <row r="48482" spans="18:18" x14ac:dyDescent="0.2">
      <c r="R48482" s="234"/>
    </row>
    <row r="48483" spans="18:18" x14ac:dyDescent="0.2">
      <c r="R48483" s="262"/>
    </row>
    <row r="48484" spans="18:18" x14ac:dyDescent="0.2">
      <c r="R48484" s="234"/>
    </row>
    <row r="48485" spans="18:18" x14ac:dyDescent="0.2">
      <c r="R48485" s="234"/>
    </row>
    <row r="48486" spans="18:18" x14ac:dyDescent="0.2">
      <c r="R48486" s="94"/>
    </row>
    <row r="48501" spans="18:18" x14ac:dyDescent="0.2">
      <c r="R48501" s="235"/>
    </row>
    <row r="48502" spans="18:18" x14ac:dyDescent="0.2">
      <c r="R48502" s="234"/>
    </row>
    <row r="48503" spans="18:18" x14ac:dyDescent="0.2">
      <c r="R48503" s="236"/>
    </row>
    <row r="48504" spans="18:18" x14ac:dyDescent="0.2">
      <c r="R48504" s="236"/>
    </row>
    <row r="48505" spans="18:18" x14ac:dyDescent="0.2">
      <c r="R48505" s="234"/>
    </row>
    <row r="48506" spans="18:18" x14ac:dyDescent="0.2">
      <c r="R48506" s="236"/>
    </row>
    <row r="48507" spans="18:18" x14ac:dyDescent="0.2">
      <c r="R48507" s="236"/>
    </row>
    <row r="48508" spans="18:18" x14ac:dyDescent="0.2">
      <c r="R48508" s="237"/>
    </row>
    <row r="48509" spans="18:18" x14ac:dyDescent="0.2">
      <c r="R48509" s="237"/>
    </row>
    <row r="48514" spans="18:18" x14ac:dyDescent="0.2">
      <c r="R48514" s="97"/>
    </row>
    <row r="48515" spans="18:18" x14ac:dyDescent="0.2">
      <c r="R48515" s="234"/>
    </row>
    <row r="48516" spans="18:18" x14ac:dyDescent="0.2">
      <c r="R48516" s="262"/>
    </row>
    <row r="48517" spans="18:18" x14ac:dyDescent="0.2">
      <c r="R48517" s="234"/>
    </row>
    <row r="48518" spans="18:18" x14ac:dyDescent="0.2">
      <c r="R48518" s="234"/>
    </row>
    <row r="48519" spans="18:18" x14ac:dyDescent="0.2">
      <c r="R48519" s="94"/>
    </row>
    <row r="48534" spans="18:18" x14ac:dyDescent="0.2">
      <c r="R48534" s="235"/>
    </row>
    <row r="48535" spans="18:18" x14ac:dyDescent="0.2">
      <c r="R48535" s="234"/>
    </row>
    <row r="48536" spans="18:18" x14ac:dyDescent="0.2">
      <c r="R48536" s="236"/>
    </row>
    <row r="48537" spans="18:18" x14ac:dyDescent="0.2">
      <c r="R48537" s="236"/>
    </row>
    <row r="48538" spans="18:18" x14ac:dyDescent="0.2">
      <c r="R48538" s="234"/>
    </row>
    <row r="48539" spans="18:18" x14ac:dyDescent="0.2">
      <c r="R48539" s="236"/>
    </row>
    <row r="48540" spans="18:18" x14ac:dyDescent="0.2">
      <c r="R48540" s="236"/>
    </row>
    <row r="48541" spans="18:18" x14ac:dyDescent="0.2">
      <c r="R48541" s="237"/>
    </row>
    <row r="48542" spans="18:18" x14ac:dyDescent="0.2">
      <c r="R48542" s="237"/>
    </row>
    <row r="48547" spans="18:18" x14ac:dyDescent="0.2">
      <c r="R48547" s="97"/>
    </row>
    <row r="48548" spans="18:18" x14ac:dyDescent="0.2">
      <c r="R48548" s="234"/>
    </row>
    <row r="48549" spans="18:18" x14ac:dyDescent="0.2">
      <c r="R48549" s="262"/>
    </row>
    <row r="48550" spans="18:18" x14ac:dyDescent="0.2">
      <c r="R48550" s="234"/>
    </row>
    <row r="48551" spans="18:18" x14ac:dyDescent="0.2">
      <c r="R48551" s="234"/>
    </row>
    <row r="48552" spans="18:18" x14ac:dyDescent="0.2">
      <c r="R48552" s="94"/>
    </row>
    <row r="48567" spans="18:18" x14ac:dyDescent="0.2">
      <c r="R48567" s="235"/>
    </row>
    <row r="48568" spans="18:18" x14ac:dyDescent="0.2">
      <c r="R48568" s="234"/>
    </row>
    <row r="48569" spans="18:18" x14ac:dyDescent="0.2">
      <c r="R48569" s="236"/>
    </row>
    <row r="48570" spans="18:18" x14ac:dyDescent="0.2">
      <c r="R48570" s="236"/>
    </row>
    <row r="48571" spans="18:18" x14ac:dyDescent="0.2">
      <c r="R48571" s="234"/>
    </row>
    <row r="48572" spans="18:18" x14ac:dyDescent="0.2">
      <c r="R48572" s="236"/>
    </row>
    <row r="48573" spans="18:18" x14ac:dyDescent="0.2">
      <c r="R48573" s="236"/>
    </row>
    <row r="48574" spans="18:18" x14ac:dyDescent="0.2">
      <c r="R48574" s="237"/>
    </row>
    <row r="48575" spans="18:18" x14ac:dyDescent="0.2">
      <c r="R48575" s="237"/>
    </row>
    <row r="48580" spans="18:18" x14ac:dyDescent="0.2">
      <c r="R48580" s="97"/>
    </row>
    <row r="48581" spans="18:18" x14ac:dyDescent="0.2">
      <c r="R48581" s="234"/>
    </row>
    <row r="48582" spans="18:18" x14ac:dyDescent="0.2">
      <c r="R48582" s="262"/>
    </row>
    <row r="48583" spans="18:18" x14ac:dyDescent="0.2">
      <c r="R48583" s="234"/>
    </row>
    <row r="48584" spans="18:18" x14ac:dyDescent="0.2">
      <c r="R48584" s="234"/>
    </row>
    <row r="48585" spans="18:18" x14ac:dyDescent="0.2">
      <c r="R48585" s="94"/>
    </row>
    <row r="48600" spans="18:18" x14ac:dyDescent="0.2">
      <c r="R48600" s="235"/>
    </row>
    <row r="48601" spans="18:18" x14ac:dyDescent="0.2">
      <c r="R48601" s="234"/>
    </row>
    <row r="48602" spans="18:18" x14ac:dyDescent="0.2">
      <c r="R48602" s="236"/>
    </row>
    <row r="48603" spans="18:18" x14ac:dyDescent="0.2">
      <c r="R48603" s="236"/>
    </row>
    <row r="48604" spans="18:18" x14ac:dyDescent="0.2">
      <c r="R48604" s="234"/>
    </row>
    <row r="48605" spans="18:18" x14ac:dyDescent="0.2">
      <c r="R48605" s="236"/>
    </row>
    <row r="48606" spans="18:18" x14ac:dyDescent="0.2">
      <c r="R48606" s="236"/>
    </row>
    <row r="48607" spans="18:18" x14ac:dyDescent="0.2">
      <c r="R48607" s="237"/>
    </row>
    <row r="48608" spans="18:18" x14ac:dyDescent="0.2">
      <c r="R48608" s="237"/>
    </row>
    <row r="48613" spans="18:18" x14ac:dyDescent="0.2">
      <c r="R48613" s="97"/>
    </row>
    <row r="48614" spans="18:18" x14ac:dyDescent="0.2">
      <c r="R48614" s="234"/>
    </row>
    <row r="48615" spans="18:18" x14ac:dyDescent="0.2">
      <c r="R48615" s="262"/>
    </row>
    <row r="48616" spans="18:18" x14ac:dyDescent="0.2">
      <c r="R48616" s="234"/>
    </row>
    <row r="48617" spans="18:18" x14ac:dyDescent="0.2">
      <c r="R48617" s="234"/>
    </row>
    <row r="48618" spans="18:18" x14ac:dyDescent="0.2">
      <c r="R48618" s="94"/>
    </row>
    <row r="48633" spans="18:18" x14ac:dyDescent="0.2">
      <c r="R48633" s="235"/>
    </row>
    <row r="48634" spans="18:18" x14ac:dyDescent="0.2">
      <c r="R48634" s="234"/>
    </row>
    <row r="48635" spans="18:18" x14ac:dyDescent="0.2">
      <c r="R48635" s="236"/>
    </row>
    <row r="48636" spans="18:18" x14ac:dyDescent="0.2">
      <c r="R48636" s="236"/>
    </row>
    <row r="48637" spans="18:18" x14ac:dyDescent="0.2">
      <c r="R48637" s="234"/>
    </row>
    <row r="48638" spans="18:18" x14ac:dyDescent="0.2">
      <c r="R48638" s="236"/>
    </row>
    <row r="48639" spans="18:18" x14ac:dyDescent="0.2">
      <c r="R48639" s="236"/>
    </row>
    <row r="48640" spans="18:18" x14ac:dyDescent="0.2">
      <c r="R48640" s="237"/>
    </row>
    <row r="48641" spans="18:18" x14ac:dyDescent="0.2">
      <c r="R48641" s="237"/>
    </row>
    <row r="48646" spans="18:18" x14ac:dyDescent="0.2">
      <c r="R48646" s="97"/>
    </row>
    <row r="48647" spans="18:18" x14ac:dyDescent="0.2">
      <c r="R48647" s="234"/>
    </row>
    <row r="48648" spans="18:18" x14ac:dyDescent="0.2">
      <c r="R48648" s="262"/>
    </row>
    <row r="48649" spans="18:18" x14ac:dyDescent="0.2">
      <c r="R48649" s="234"/>
    </row>
    <row r="48650" spans="18:18" x14ac:dyDescent="0.2">
      <c r="R48650" s="234"/>
    </row>
    <row r="48651" spans="18:18" x14ac:dyDescent="0.2">
      <c r="R48651" s="94"/>
    </row>
    <row r="48666" spans="18:18" x14ac:dyDescent="0.2">
      <c r="R48666" s="235"/>
    </row>
    <row r="48667" spans="18:18" x14ac:dyDescent="0.2">
      <c r="R48667" s="234"/>
    </row>
    <row r="48668" spans="18:18" x14ac:dyDescent="0.2">
      <c r="R48668" s="236"/>
    </row>
    <row r="48669" spans="18:18" x14ac:dyDescent="0.2">
      <c r="R48669" s="236"/>
    </row>
    <row r="48670" spans="18:18" x14ac:dyDescent="0.2">
      <c r="R48670" s="234"/>
    </row>
    <row r="48671" spans="18:18" x14ac:dyDescent="0.2">
      <c r="R48671" s="236"/>
    </row>
    <row r="48672" spans="18:18" x14ac:dyDescent="0.2">
      <c r="R48672" s="236"/>
    </row>
    <row r="48673" spans="18:18" x14ac:dyDescent="0.2">
      <c r="R48673" s="237"/>
    </row>
    <row r="48674" spans="18:18" x14ac:dyDescent="0.2">
      <c r="R48674" s="237"/>
    </row>
    <row r="48679" spans="18:18" x14ac:dyDescent="0.2">
      <c r="R48679" s="97"/>
    </row>
    <row r="48680" spans="18:18" x14ac:dyDescent="0.2">
      <c r="R48680" s="234"/>
    </row>
    <row r="48681" spans="18:18" x14ac:dyDescent="0.2">
      <c r="R48681" s="262"/>
    </row>
    <row r="48682" spans="18:18" x14ac:dyDescent="0.2">
      <c r="R48682" s="234"/>
    </row>
    <row r="48683" spans="18:18" x14ac:dyDescent="0.2">
      <c r="R48683" s="234"/>
    </row>
    <row r="48684" spans="18:18" x14ac:dyDescent="0.2">
      <c r="R48684" s="94"/>
    </row>
    <row r="48699" spans="18:18" x14ac:dyDescent="0.2">
      <c r="R48699" s="235"/>
    </row>
    <row r="48700" spans="18:18" x14ac:dyDescent="0.2">
      <c r="R48700" s="234"/>
    </row>
    <row r="48701" spans="18:18" x14ac:dyDescent="0.2">
      <c r="R48701" s="236"/>
    </row>
    <row r="48702" spans="18:18" x14ac:dyDescent="0.2">
      <c r="R48702" s="236"/>
    </row>
    <row r="48703" spans="18:18" x14ac:dyDescent="0.2">
      <c r="R48703" s="234"/>
    </row>
    <row r="48704" spans="18:18" x14ac:dyDescent="0.2">
      <c r="R48704" s="236"/>
    </row>
    <row r="48705" spans="18:18" x14ac:dyDescent="0.2">
      <c r="R48705" s="236"/>
    </row>
    <row r="48706" spans="18:18" x14ac:dyDescent="0.2">
      <c r="R48706" s="237"/>
    </row>
    <row r="48707" spans="18:18" x14ac:dyDescent="0.2">
      <c r="R48707" s="237"/>
    </row>
    <row r="48712" spans="18:18" x14ac:dyDescent="0.2">
      <c r="R48712" s="97"/>
    </row>
    <row r="48713" spans="18:18" x14ac:dyDescent="0.2">
      <c r="R48713" s="234"/>
    </row>
    <row r="48714" spans="18:18" x14ac:dyDescent="0.2">
      <c r="R48714" s="262"/>
    </row>
    <row r="48715" spans="18:18" x14ac:dyDescent="0.2">
      <c r="R48715" s="234"/>
    </row>
    <row r="48716" spans="18:18" x14ac:dyDescent="0.2">
      <c r="R48716" s="234"/>
    </row>
    <row r="48717" spans="18:18" x14ac:dyDescent="0.2">
      <c r="R48717" s="94"/>
    </row>
    <row r="48732" spans="18:18" x14ac:dyDescent="0.2">
      <c r="R48732" s="235"/>
    </row>
    <row r="48733" spans="18:18" x14ac:dyDescent="0.2">
      <c r="R48733" s="234"/>
    </row>
    <row r="48734" spans="18:18" x14ac:dyDescent="0.2">
      <c r="R48734" s="236"/>
    </row>
    <row r="48735" spans="18:18" x14ac:dyDescent="0.2">
      <c r="R48735" s="236"/>
    </row>
    <row r="48736" spans="18:18" x14ac:dyDescent="0.2">
      <c r="R48736" s="234"/>
    </row>
    <row r="48737" spans="18:18" x14ac:dyDescent="0.2">
      <c r="R48737" s="236"/>
    </row>
    <row r="48738" spans="18:18" x14ac:dyDescent="0.2">
      <c r="R48738" s="236"/>
    </row>
    <row r="48739" spans="18:18" x14ac:dyDescent="0.2">
      <c r="R48739" s="237"/>
    </row>
    <row r="48740" spans="18:18" x14ac:dyDescent="0.2">
      <c r="R48740" s="237"/>
    </row>
    <row r="48745" spans="18:18" x14ac:dyDescent="0.2">
      <c r="R48745" s="97"/>
    </row>
    <row r="48746" spans="18:18" x14ac:dyDescent="0.2">
      <c r="R48746" s="234"/>
    </row>
    <row r="48747" spans="18:18" x14ac:dyDescent="0.2">
      <c r="R48747" s="262"/>
    </row>
    <row r="48748" spans="18:18" x14ac:dyDescent="0.2">
      <c r="R48748" s="234"/>
    </row>
    <row r="48749" spans="18:18" x14ac:dyDescent="0.2">
      <c r="R48749" s="234"/>
    </row>
    <row r="48750" spans="18:18" x14ac:dyDescent="0.2">
      <c r="R48750" s="94"/>
    </row>
    <row r="48765" spans="18:18" x14ac:dyDescent="0.2">
      <c r="R48765" s="235"/>
    </row>
    <row r="48766" spans="18:18" x14ac:dyDescent="0.2">
      <c r="R48766" s="234"/>
    </row>
    <row r="48767" spans="18:18" x14ac:dyDescent="0.2">
      <c r="R48767" s="236"/>
    </row>
    <row r="48768" spans="18:18" x14ac:dyDescent="0.2">
      <c r="R48768" s="236"/>
    </row>
    <row r="48769" spans="18:18" x14ac:dyDescent="0.2">
      <c r="R48769" s="234"/>
    </row>
    <row r="48770" spans="18:18" x14ac:dyDescent="0.2">
      <c r="R48770" s="236"/>
    </row>
    <row r="48771" spans="18:18" x14ac:dyDescent="0.2">
      <c r="R48771" s="236"/>
    </row>
    <row r="48772" spans="18:18" x14ac:dyDescent="0.2">
      <c r="R48772" s="237"/>
    </row>
    <row r="48773" spans="18:18" x14ac:dyDescent="0.2">
      <c r="R48773" s="237"/>
    </row>
    <row r="48778" spans="18:18" x14ac:dyDescent="0.2">
      <c r="R48778" s="97"/>
    </row>
    <row r="48779" spans="18:18" x14ac:dyDescent="0.2">
      <c r="R48779" s="234"/>
    </row>
    <row r="48780" spans="18:18" x14ac:dyDescent="0.2">
      <c r="R48780" s="262"/>
    </row>
    <row r="48781" spans="18:18" x14ac:dyDescent="0.2">
      <c r="R48781" s="234"/>
    </row>
    <row r="48782" spans="18:18" x14ac:dyDescent="0.2">
      <c r="R48782" s="234"/>
    </row>
    <row r="48783" spans="18:18" x14ac:dyDescent="0.2">
      <c r="R48783" s="94"/>
    </row>
    <row r="48798" spans="18:18" x14ac:dyDescent="0.2">
      <c r="R48798" s="235"/>
    </row>
    <row r="48799" spans="18:18" x14ac:dyDescent="0.2">
      <c r="R48799" s="234"/>
    </row>
    <row r="48800" spans="18:18" x14ac:dyDescent="0.2">
      <c r="R48800" s="236"/>
    </row>
    <row r="48801" spans="18:18" x14ac:dyDescent="0.2">
      <c r="R48801" s="236"/>
    </row>
    <row r="48802" spans="18:18" x14ac:dyDescent="0.2">
      <c r="R48802" s="234"/>
    </row>
    <row r="48803" spans="18:18" x14ac:dyDescent="0.2">
      <c r="R48803" s="236"/>
    </row>
    <row r="48804" spans="18:18" x14ac:dyDescent="0.2">
      <c r="R48804" s="236"/>
    </row>
    <row r="48805" spans="18:18" x14ac:dyDescent="0.2">
      <c r="R48805" s="237"/>
    </row>
    <row r="48806" spans="18:18" x14ac:dyDescent="0.2">
      <c r="R48806" s="237"/>
    </row>
    <row r="48811" spans="18:18" x14ac:dyDescent="0.2">
      <c r="R48811" s="97"/>
    </row>
    <row r="48812" spans="18:18" x14ac:dyDescent="0.2">
      <c r="R48812" s="234"/>
    </row>
    <row r="48813" spans="18:18" x14ac:dyDescent="0.2">
      <c r="R48813" s="262"/>
    </row>
    <row r="48814" spans="18:18" x14ac:dyDescent="0.2">
      <c r="R48814" s="234"/>
    </row>
    <row r="48815" spans="18:18" x14ac:dyDescent="0.2">
      <c r="R48815" s="234"/>
    </row>
    <row r="48816" spans="18:18" x14ac:dyDescent="0.2">
      <c r="R48816" s="94"/>
    </row>
    <row r="48831" spans="18:18" x14ac:dyDescent="0.2">
      <c r="R48831" s="235"/>
    </row>
    <row r="48832" spans="18:18" x14ac:dyDescent="0.2">
      <c r="R48832" s="234"/>
    </row>
    <row r="48833" spans="18:18" x14ac:dyDescent="0.2">
      <c r="R48833" s="236"/>
    </row>
    <row r="48834" spans="18:18" x14ac:dyDescent="0.2">
      <c r="R48834" s="236"/>
    </row>
    <row r="48835" spans="18:18" x14ac:dyDescent="0.2">
      <c r="R48835" s="234"/>
    </row>
    <row r="48836" spans="18:18" x14ac:dyDescent="0.2">
      <c r="R48836" s="236"/>
    </row>
    <row r="48837" spans="18:18" x14ac:dyDescent="0.2">
      <c r="R48837" s="236"/>
    </row>
    <row r="48838" spans="18:18" x14ac:dyDescent="0.2">
      <c r="R48838" s="237"/>
    </row>
    <row r="48839" spans="18:18" x14ac:dyDescent="0.2">
      <c r="R48839" s="237"/>
    </row>
    <row r="48844" spans="18:18" x14ac:dyDescent="0.2">
      <c r="R48844" s="97"/>
    </row>
    <row r="48845" spans="18:18" x14ac:dyDescent="0.2">
      <c r="R48845" s="234"/>
    </row>
    <row r="48846" spans="18:18" x14ac:dyDescent="0.2">
      <c r="R48846" s="262"/>
    </row>
    <row r="48847" spans="18:18" x14ac:dyDescent="0.2">
      <c r="R48847" s="234"/>
    </row>
    <row r="48848" spans="18:18" x14ac:dyDescent="0.2">
      <c r="R48848" s="234"/>
    </row>
    <row r="48849" spans="18:18" x14ac:dyDescent="0.2">
      <c r="R48849" s="94"/>
    </row>
    <row r="48864" spans="18:18" x14ac:dyDescent="0.2">
      <c r="R48864" s="235"/>
    </row>
    <row r="48865" spans="18:18" x14ac:dyDescent="0.2">
      <c r="R48865" s="234"/>
    </row>
    <row r="48866" spans="18:18" x14ac:dyDescent="0.2">
      <c r="R48866" s="236"/>
    </row>
    <row r="48867" spans="18:18" x14ac:dyDescent="0.2">
      <c r="R48867" s="236"/>
    </row>
    <row r="48868" spans="18:18" x14ac:dyDescent="0.2">
      <c r="R48868" s="234"/>
    </row>
    <row r="48869" spans="18:18" x14ac:dyDescent="0.2">
      <c r="R48869" s="236"/>
    </row>
    <row r="48870" spans="18:18" x14ac:dyDescent="0.2">
      <c r="R48870" s="236"/>
    </row>
    <row r="48871" spans="18:18" x14ac:dyDescent="0.2">
      <c r="R48871" s="237"/>
    </row>
    <row r="48872" spans="18:18" x14ac:dyDescent="0.2">
      <c r="R48872" s="237"/>
    </row>
    <row r="48877" spans="18:18" x14ac:dyDescent="0.2">
      <c r="R48877" s="97"/>
    </row>
    <row r="48878" spans="18:18" x14ac:dyDescent="0.2">
      <c r="R48878" s="234"/>
    </row>
    <row r="48879" spans="18:18" x14ac:dyDescent="0.2">
      <c r="R48879" s="262"/>
    </row>
    <row r="48880" spans="18:18" x14ac:dyDescent="0.2">
      <c r="R48880" s="234"/>
    </row>
    <row r="48881" spans="18:18" x14ac:dyDescent="0.2">
      <c r="R48881" s="234"/>
    </row>
    <row r="48882" spans="18:18" x14ac:dyDescent="0.2">
      <c r="R48882" s="94"/>
    </row>
    <row r="48897" spans="18:18" x14ac:dyDescent="0.2">
      <c r="R48897" s="235"/>
    </row>
    <row r="48898" spans="18:18" x14ac:dyDescent="0.2">
      <c r="R48898" s="234"/>
    </row>
    <row r="48899" spans="18:18" x14ac:dyDescent="0.2">
      <c r="R48899" s="236"/>
    </row>
    <row r="48900" spans="18:18" x14ac:dyDescent="0.2">
      <c r="R48900" s="236"/>
    </row>
    <row r="48901" spans="18:18" x14ac:dyDescent="0.2">
      <c r="R48901" s="234"/>
    </row>
    <row r="48902" spans="18:18" x14ac:dyDescent="0.2">
      <c r="R48902" s="236"/>
    </row>
    <row r="48903" spans="18:18" x14ac:dyDescent="0.2">
      <c r="R48903" s="236"/>
    </row>
    <row r="48904" spans="18:18" x14ac:dyDescent="0.2">
      <c r="R48904" s="237"/>
    </row>
    <row r="48905" spans="18:18" x14ac:dyDescent="0.2">
      <c r="R48905" s="237"/>
    </row>
    <row r="48910" spans="18:18" x14ac:dyDescent="0.2">
      <c r="R48910" s="97"/>
    </row>
    <row r="48911" spans="18:18" x14ac:dyDescent="0.2">
      <c r="R48911" s="234"/>
    </row>
    <row r="48912" spans="18:18" x14ac:dyDescent="0.2">
      <c r="R48912" s="262"/>
    </row>
    <row r="48913" spans="18:18" x14ac:dyDescent="0.2">
      <c r="R48913" s="234"/>
    </row>
    <row r="48914" spans="18:18" x14ac:dyDescent="0.2">
      <c r="R48914" s="234"/>
    </row>
    <row r="48915" spans="18:18" x14ac:dyDescent="0.2">
      <c r="R48915" s="94"/>
    </row>
    <row r="48930" spans="18:18" x14ac:dyDescent="0.2">
      <c r="R48930" s="235"/>
    </row>
    <row r="48931" spans="18:18" x14ac:dyDescent="0.2">
      <c r="R48931" s="234"/>
    </row>
    <row r="48932" spans="18:18" x14ac:dyDescent="0.2">
      <c r="R48932" s="236"/>
    </row>
    <row r="48933" spans="18:18" x14ac:dyDescent="0.2">
      <c r="R48933" s="236"/>
    </row>
    <row r="48934" spans="18:18" x14ac:dyDescent="0.2">
      <c r="R48934" s="234"/>
    </row>
    <row r="48935" spans="18:18" x14ac:dyDescent="0.2">
      <c r="R48935" s="236"/>
    </row>
    <row r="48936" spans="18:18" x14ac:dyDescent="0.2">
      <c r="R48936" s="236"/>
    </row>
    <row r="48937" spans="18:18" x14ac:dyDescent="0.2">
      <c r="R48937" s="237"/>
    </row>
    <row r="48938" spans="18:18" x14ac:dyDescent="0.2">
      <c r="R48938" s="237"/>
    </row>
    <row r="48943" spans="18:18" x14ac:dyDescent="0.2">
      <c r="R48943" s="97"/>
    </row>
    <row r="48944" spans="18:18" x14ac:dyDescent="0.2">
      <c r="R48944" s="234"/>
    </row>
    <row r="48945" spans="18:18" x14ac:dyDescent="0.2">
      <c r="R48945" s="262"/>
    </row>
    <row r="48946" spans="18:18" x14ac:dyDescent="0.2">
      <c r="R48946" s="234"/>
    </row>
    <row r="48947" spans="18:18" x14ac:dyDescent="0.2">
      <c r="R48947" s="234"/>
    </row>
    <row r="48948" spans="18:18" x14ac:dyDescent="0.2">
      <c r="R48948" s="94"/>
    </row>
    <row r="48963" spans="18:18" x14ac:dyDescent="0.2">
      <c r="R48963" s="235"/>
    </row>
    <row r="48964" spans="18:18" x14ac:dyDescent="0.2">
      <c r="R48964" s="234"/>
    </row>
    <row r="48965" spans="18:18" x14ac:dyDescent="0.2">
      <c r="R48965" s="236"/>
    </row>
    <row r="48966" spans="18:18" x14ac:dyDescent="0.2">
      <c r="R48966" s="236"/>
    </row>
    <row r="48967" spans="18:18" x14ac:dyDescent="0.2">
      <c r="R48967" s="234"/>
    </row>
    <row r="48968" spans="18:18" x14ac:dyDescent="0.2">
      <c r="R48968" s="236"/>
    </row>
    <row r="48969" spans="18:18" x14ac:dyDescent="0.2">
      <c r="R48969" s="236"/>
    </row>
    <row r="48970" spans="18:18" x14ac:dyDescent="0.2">
      <c r="R48970" s="237"/>
    </row>
    <row r="48971" spans="18:18" x14ac:dyDescent="0.2">
      <c r="R48971" s="237"/>
    </row>
    <row r="48976" spans="18:18" x14ac:dyDescent="0.2">
      <c r="R48976" s="97"/>
    </row>
    <row r="48977" spans="18:18" x14ac:dyDescent="0.2">
      <c r="R48977" s="234"/>
    </row>
    <row r="48978" spans="18:18" x14ac:dyDescent="0.2">
      <c r="R48978" s="262"/>
    </row>
    <row r="48979" spans="18:18" x14ac:dyDescent="0.2">
      <c r="R48979" s="234"/>
    </row>
    <row r="48980" spans="18:18" x14ac:dyDescent="0.2">
      <c r="R48980" s="234"/>
    </row>
    <row r="48981" spans="18:18" x14ac:dyDescent="0.2">
      <c r="R48981" s="94"/>
    </row>
    <row r="48996" spans="18:18" x14ac:dyDescent="0.2">
      <c r="R48996" s="235"/>
    </row>
    <row r="48997" spans="18:18" x14ac:dyDescent="0.2">
      <c r="R48997" s="234"/>
    </row>
    <row r="48998" spans="18:18" x14ac:dyDescent="0.2">
      <c r="R48998" s="236"/>
    </row>
    <row r="48999" spans="18:18" x14ac:dyDescent="0.2">
      <c r="R48999" s="236"/>
    </row>
    <row r="49000" spans="18:18" x14ac:dyDescent="0.2">
      <c r="R49000" s="234"/>
    </row>
    <row r="49001" spans="18:18" x14ac:dyDescent="0.2">
      <c r="R49001" s="236"/>
    </row>
    <row r="49002" spans="18:18" x14ac:dyDescent="0.2">
      <c r="R49002" s="236"/>
    </row>
    <row r="49003" spans="18:18" x14ac:dyDescent="0.2">
      <c r="R49003" s="237"/>
    </row>
    <row r="49004" spans="18:18" x14ac:dyDescent="0.2">
      <c r="R49004" s="237"/>
    </row>
    <row r="49009" spans="18:18" x14ac:dyDescent="0.2">
      <c r="R49009" s="97"/>
    </row>
    <row r="49010" spans="18:18" x14ac:dyDescent="0.2">
      <c r="R49010" s="234"/>
    </row>
    <row r="49011" spans="18:18" x14ac:dyDescent="0.2">
      <c r="R49011" s="262"/>
    </row>
    <row r="49012" spans="18:18" x14ac:dyDescent="0.2">
      <c r="R49012" s="234"/>
    </row>
    <row r="49013" spans="18:18" x14ac:dyDescent="0.2">
      <c r="R49013" s="234"/>
    </row>
    <row r="49014" spans="18:18" x14ac:dyDescent="0.2">
      <c r="R49014" s="94"/>
    </row>
    <row r="49029" spans="18:18" x14ac:dyDescent="0.2">
      <c r="R49029" s="235"/>
    </row>
    <row r="49030" spans="18:18" x14ac:dyDescent="0.2">
      <c r="R49030" s="234"/>
    </row>
    <row r="49031" spans="18:18" x14ac:dyDescent="0.2">
      <c r="R49031" s="236"/>
    </row>
    <row r="49032" spans="18:18" x14ac:dyDescent="0.2">
      <c r="R49032" s="236"/>
    </row>
    <row r="49033" spans="18:18" x14ac:dyDescent="0.2">
      <c r="R49033" s="234"/>
    </row>
    <row r="49034" spans="18:18" x14ac:dyDescent="0.2">
      <c r="R49034" s="236"/>
    </row>
    <row r="49035" spans="18:18" x14ac:dyDescent="0.2">
      <c r="R49035" s="236"/>
    </row>
    <row r="49036" spans="18:18" x14ac:dyDescent="0.2">
      <c r="R49036" s="237"/>
    </row>
    <row r="49037" spans="18:18" x14ac:dyDescent="0.2">
      <c r="R49037" s="237"/>
    </row>
    <row r="49042" spans="18:18" x14ac:dyDescent="0.2">
      <c r="R49042" s="97"/>
    </row>
    <row r="49043" spans="18:18" x14ac:dyDescent="0.2">
      <c r="R49043" s="234"/>
    </row>
    <row r="49044" spans="18:18" x14ac:dyDescent="0.2">
      <c r="R49044" s="262"/>
    </row>
    <row r="49045" spans="18:18" x14ac:dyDescent="0.2">
      <c r="R49045" s="234"/>
    </row>
    <row r="49046" spans="18:18" x14ac:dyDescent="0.2">
      <c r="R49046" s="234"/>
    </row>
    <row r="49047" spans="18:18" x14ac:dyDescent="0.2">
      <c r="R49047" s="94"/>
    </row>
    <row r="49062" spans="18:18" x14ac:dyDescent="0.2">
      <c r="R49062" s="235"/>
    </row>
    <row r="49063" spans="18:18" x14ac:dyDescent="0.2">
      <c r="R49063" s="234"/>
    </row>
    <row r="49064" spans="18:18" x14ac:dyDescent="0.2">
      <c r="R49064" s="236"/>
    </row>
    <row r="49065" spans="18:18" x14ac:dyDescent="0.2">
      <c r="R49065" s="236"/>
    </row>
    <row r="49066" spans="18:18" x14ac:dyDescent="0.2">
      <c r="R49066" s="234"/>
    </row>
    <row r="49067" spans="18:18" x14ac:dyDescent="0.2">
      <c r="R49067" s="236"/>
    </row>
    <row r="49068" spans="18:18" x14ac:dyDescent="0.2">
      <c r="R49068" s="236"/>
    </row>
    <row r="49069" spans="18:18" x14ac:dyDescent="0.2">
      <c r="R49069" s="237"/>
    </row>
    <row r="49070" spans="18:18" x14ac:dyDescent="0.2">
      <c r="R49070" s="237"/>
    </row>
    <row r="49075" spans="18:18" x14ac:dyDescent="0.2">
      <c r="R49075" s="97"/>
    </row>
    <row r="49076" spans="18:18" x14ac:dyDescent="0.2">
      <c r="R49076" s="234"/>
    </row>
    <row r="49077" spans="18:18" x14ac:dyDescent="0.2">
      <c r="R49077" s="262"/>
    </row>
    <row r="49078" spans="18:18" x14ac:dyDescent="0.2">
      <c r="R49078" s="234"/>
    </row>
    <row r="49079" spans="18:18" x14ac:dyDescent="0.2">
      <c r="R49079" s="234"/>
    </row>
    <row r="49080" spans="18:18" x14ac:dyDescent="0.2">
      <c r="R49080" s="94"/>
    </row>
    <row r="49095" spans="18:18" x14ac:dyDescent="0.2">
      <c r="R49095" s="235"/>
    </row>
    <row r="49096" spans="18:18" x14ac:dyDescent="0.2">
      <c r="R49096" s="234"/>
    </row>
    <row r="49097" spans="18:18" x14ac:dyDescent="0.2">
      <c r="R49097" s="236"/>
    </row>
    <row r="49098" spans="18:18" x14ac:dyDescent="0.2">
      <c r="R49098" s="236"/>
    </row>
    <row r="49099" spans="18:18" x14ac:dyDescent="0.2">
      <c r="R49099" s="234"/>
    </row>
    <row r="49100" spans="18:18" x14ac:dyDescent="0.2">
      <c r="R49100" s="236"/>
    </row>
    <row r="49101" spans="18:18" x14ac:dyDescent="0.2">
      <c r="R49101" s="236"/>
    </row>
    <row r="49102" spans="18:18" x14ac:dyDescent="0.2">
      <c r="R49102" s="237"/>
    </row>
    <row r="49103" spans="18:18" x14ac:dyDescent="0.2">
      <c r="R49103" s="237"/>
    </row>
    <row r="49108" spans="18:18" x14ac:dyDescent="0.2">
      <c r="R49108" s="97"/>
    </row>
    <row r="49109" spans="18:18" x14ac:dyDescent="0.2">
      <c r="R49109" s="234"/>
    </row>
    <row r="49110" spans="18:18" x14ac:dyDescent="0.2">
      <c r="R49110" s="262"/>
    </row>
    <row r="49111" spans="18:18" x14ac:dyDescent="0.2">
      <c r="R49111" s="234"/>
    </row>
    <row r="49112" spans="18:18" x14ac:dyDescent="0.2">
      <c r="R49112" s="234"/>
    </row>
    <row r="49113" spans="18:18" x14ac:dyDescent="0.2">
      <c r="R49113" s="94"/>
    </row>
    <row r="49128" spans="18:18" x14ac:dyDescent="0.2">
      <c r="R49128" s="235"/>
    </row>
    <row r="49129" spans="18:18" x14ac:dyDescent="0.2">
      <c r="R49129" s="234"/>
    </row>
    <row r="49130" spans="18:18" x14ac:dyDescent="0.2">
      <c r="R49130" s="236"/>
    </row>
    <row r="49131" spans="18:18" x14ac:dyDescent="0.2">
      <c r="R49131" s="236"/>
    </row>
    <row r="49132" spans="18:18" x14ac:dyDescent="0.2">
      <c r="R49132" s="234"/>
    </row>
    <row r="49133" spans="18:18" x14ac:dyDescent="0.2">
      <c r="R49133" s="236"/>
    </row>
    <row r="49134" spans="18:18" x14ac:dyDescent="0.2">
      <c r="R49134" s="236"/>
    </row>
    <row r="49135" spans="18:18" x14ac:dyDescent="0.2">
      <c r="R49135" s="237"/>
    </row>
    <row r="49136" spans="18:18" x14ac:dyDescent="0.2">
      <c r="R49136" s="237"/>
    </row>
    <row r="49141" spans="18:18" x14ac:dyDescent="0.2">
      <c r="R49141" s="97"/>
    </row>
    <row r="49142" spans="18:18" x14ac:dyDescent="0.2">
      <c r="R49142" s="234"/>
    </row>
    <row r="49143" spans="18:18" x14ac:dyDescent="0.2">
      <c r="R49143" s="262"/>
    </row>
    <row r="49144" spans="18:18" x14ac:dyDescent="0.2">
      <c r="R49144" s="234"/>
    </row>
    <row r="49145" spans="18:18" x14ac:dyDescent="0.2">
      <c r="R49145" s="234"/>
    </row>
    <row r="49146" spans="18:18" x14ac:dyDescent="0.2">
      <c r="R49146" s="94"/>
    </row>
    <row r="49161" spans="18:18" x14ac:dyDescent="0.2">
      <c r="R49161" s="235"/>
    </row>
    <row r="49162" spans="18:18" x14ac:dyDescent="0.2">
      <c r="R49162" s="234"/>
    </row>
    <row r="49163" spans="18:18" x14ac:dyDescent="0.2">
      <c r="R49163" s="236"/>
    </row>
    <row r="49164" spans="18:18" x14ac:dyDescent="0.2">
      <c r="R49164" s="236"/>
    </row>
    <row r="49165" spans="18:18" x14ac:dyDescent="0.2">
      <c r="R49165" s="234"/>
    </row>
    <row r="49166" spans="18:18" x14ac:dyDescent="0.2">
      <c r="R49166" s="236"/>
    </row>
    <row r="49167" spans="18:18" x14ac:dyDescent="0.2">
      <c r="R49167" s="236"/>
    </row>
    <row r="49168" spans="18:18" x14ac:dyDescent="0.2">
      <c r="R49168" s="237"/>
    </row>
    <row r="49169" spans="18:18" x14ac:dyDescent="0.2">
      <c r="R49169" s="237"/>
    </row>
    <row r="49174" spans="18:18" x14ac:dyDescent="0.2">
      <c r="R49174" s="97"/>
    </row>
    <row r="49175" spans="18:18" x14ac:dyDescent="0.2">
      <c r="R49175" s="234"/>
    </row>
    <row r="49176" spans="18:18" x14ac:dyDescent="0.2">
      <c r="R49176" s="262"/>
    </row>
    <row r="49177" spans="18:18" x14ac:dyDescent="0.2">
      <c r="R49177" s="234"/>
    </row>
    <row r="49178" spans="18:18" x14ac:dyDescent="0.2">
      <c r="R49178" s="234"/>
    </row>
    <row r="49179" spans="18:18" x14ac:dyDescent="0.2">
      <c r="R49179" s="94"/>
    </row>
    <row r="49194" spans="18:18" x14ac:dyDescent="0.2">
      <c r="R49194" s="235"/>
    </row>
    <row r="49195" spans="18:18" x14ac:dyDescent="0.2">
      <c r="R49195" s="234"/>
    </row>
    <row r="49196" spans="18:18" x14ac:dyDescent="0.2">
      <c r="R49196" s="236"/>
    </row>
    <row r="49197" spans="18:18" x14ac:dyDescent="0.2">
      <c r="R49197" s="236"/>
    </row>
    <row r="49198" spans="18:18" x14ac:dyDescent="0.2">
      <c r="R49198" s="234"/>
    </row>
    <row r="49199" spans="18:18" x14ac:dyDescent="0.2">
      <c r="R49199" s="236"/>
    </row>
    <row r="49200" spans="18:18" x14ac:dyDescent="0.2">
      <c r="R49200" s="236"/>
    </row>
    <row r="49201" spans="18:18" x14ac:dyDescent="0.2">
      <c r="R49201" s="237"/>
    </row>
    <row r="49202" spans="18:18" x14ac:dyDescent="0.2">
      <c r="R49202" s="237"/>
    </row>
    <row r="49207" spans="18:18" x14ac:dyDescent="0.2">
      <c r="R49207" s="97"/>
    </row>
    <row r="49208" spans="18:18" x14ac:dyDescent="0.2">
      <c r="R49208" s="234"/>
    </row>
    <row r="49209" spans="18:18" x14ac:dyDescent="0.2">
      <c r="R49209" s="262"/>
    </row>
    <row r="49210" spans="18:18" x14ac:dyDescent="0.2">
      <c r="R49210" s="234"/>
    </row>
    <row r="49211" spans="18:18" x14ac:dyDescent="0.2">
      <c r="R49211" s="234"/>
    </row>
    <row r="49212" spans="18:18" x14ac:dyDescent="0.2">
      <c r="R49212" s="94"/>
    </row>
    <row r="49227" spans="18:18" x14ac:dyDescent="0.2">
      <c r="R49227" s="235"/>
    </row>
    <row r="49228" spans="18:18" x14ac:dyDescent="0.2">
      <c r="R49228" s="234"/>
    </row>
    <row r="49229" spans="18:18" x14ac:dyDescent="0.2">
      <c r="R49229" s="236"/>
    </row>
    <row r="49230" spans="18:18" x14ac:dyDescent="0.2">
      <c r="R49230" s="236"/>
    </row>
    <row r="49231" spans="18:18" x14ac:dyDescent="0.2">
      <c r="R49231" s="234"/>
    </row>
    <row r="49232" spans="18:18" x14ac:dyDescent="0.2">
      <c r="R49232" s="236"/>
    </row>
    <row r="49233" spans="18:18" x14ac:dyDescent="0.2">
      <c r="R49233" s="236"/>
    </row>
    <row r="49234" spans="18:18" x14ac:dyDescent="0.2">
      <c r="R49234" s="237"/>
    </row>
    <row r="49235" spans="18:18" x14ac:dyDescent="0.2">
      <c r="R49235" s="237"/>
    </row>
    <row r="49240" spans="18:18" x14ac:dyDescent="0.2">
      <c r="R49240" s="97"/>
    </row>
    <row r="49241" spans="18:18" x14ac:dyDescent="0.2">
      <c r="R49241" s="234"/>
    </row>
    <row r="49242" spans="18:18" x14ac:dyDescent="0.2">
      <c r="R49242" s="262"/>
    </row>
    <row r="49243" spans="18:18" x14ac:dyDescent="0.2">
      <c r="R49243" s="234"/>
    </row>
    <row r="49244" spans="18:18" x14ac:dyDescent="0.2">
      <c r="R49244" s="234"/>
    </row>
    <row r="49245" spans="18:18" x14ac:dyDescent="0.2">
      <c r="R49245" s="94"/>
    </row>
    <row r="49260" spans="18:18" x14ac:dyDescent="0.2">
      <c r="R49260" s="235"/>
    </row>
    <row r="49261" spans="18:18" x14ac:dyDescent="0.2">
      <c r="R49261" s="234"/>
    </row>
    <row r="49262" spans="18:18" x14ac:dyDescent="0.2">
      <c r="R49262" s="236"/>
    </row>
    <row r="49263" spans="18:18" x14ac:dyDescent="0.2">
      <c r="R49263" s="236"/>
    </row>
    <row r="49264" spans="18:18" x14ac:dyDescent="0.2">
      <c r="R49264" s="234"/>
    </row>
    <row r="49265" spans="18:18" x14ac:dyDescent="0.2">
      <c r="R49265" s="236"/>
    </row>
    <row r="49266" spans="18:18" x14ac:dyDescent="0.2">
      <c r="R49266" s="236"/>
    </row>
    <row r="49267" spans="18:18" x14ac:dyDescent="0.2">
      <c r="R49267" s="237"/>
    </row>
    <row r="49268" spans="18:18" x14ac:dyDescent="0.2">
      <c r="R49268" s="237"/>
    </row>
    <row r="49273" spans="18:18" x14ac:dyDescent="0.2">
      <c r="R49273" s="97"/>
    </row>
    <row r="49274" spans="18:18" x14ac:dyDescent="0.2">
      <c r="R49274" s="234"/>
    </row>
    <row r="49275" spans="18:18" x14ac:dyDescent="0.2">
      <c r="R49275" s="262"/>
    </row>
    <row r="49276" spans="18:18" x14ac:dyDescent="0.2">
      <c r="R49276" s="234"/>
    </row>
    <row r="49277" spans="18:18" x14ac:dyDescent="0.2">
      <c r="R49277" s="234"/>
    </row>
    <row r="49278" spans="18:18" x14ac:dyDescent="0.2">
      <c r="R49278" s="94"/>
    </row>
    <row r="49293" spans="18:18" x14ac:dyDescent="0.2">
      <c r="R49293" s="235"/>
    </row>
    <row r="49294" spans="18:18" x14ac:dyDescent="0.2">
      <c r="R49294" s="234"/>
    </row>
    <row r="49295" spans="18:18" x14ac:dyDescent="0.2">
      <c r="R49295" s="236"/>
    </row>
    <row r="49296" spans="18:18" x14ac:dyDescent="0.2">
      <c r="R49296" s="236"/>
    </row>
    <row r="49297" spans="18:18" x14ac:dyDescent="0.2">
      <c r="R49297" s="234"/>
    </row>
    <row r="49298" spans="18:18" x14ac:dyDescent="0.2">
      <c r="R49298" s="236"/>
    </row>
    <row r="49299" spans="18:18" x14ac:dyDescent="0.2">
      <c r="R49299" s="236"/>
    </row>
    <row r="49300" spans="18:18" x14ac:dyDescent="0.2">
      <c r="R49300" s="237"/>
    </row>
    <row r="49301" spans="18:18" x14ac:dyDescent="0.2">
      <c r="R49301" s="237"/>
    </row>
    <row r="49306" spans="18:18" x14ac:dyDescent="0.2">
      <c r="R49306" s="97"/>
    </row>
    <row r="49307" spans="18:18" x14ac:dyDescent="0.2">
      <c r="R49307" s="234"/>
    </row>
    <row r="49308" spans="18:18" x14ac:dyDescent="0.2">
      <c r="R49308" s="262"/>
    </row>
    <row r="49309" spans="18:18" x14ac:dyDescent="0.2">
      <c r="R49309" s="234"/>
    </row>
    <row r="49310" spans="18:18" x14ac:dyDescent="0.2">
      <c r="R49310" s="234"/>
    </row>
    <row r="49311" spans="18:18" x14ac:dyDescent="0.2">
      <c r="R49311" s="94"/>
    </row>
    <row r="49326" spans="18:18" x14ac:dyDescent="0.2">
      <c r="R49326" s="235"/>
    </row>
    <row r="49327" spans="18:18" x14ac:dyDescent="0.2">
      <c r="R49327" s="234"/>
    </row>
    <row r="49328" spans="18:18" x14ac:dyDescent="0.2">
      <c r="R49328" s="236"/>
    </row>
    <row r="49329" spans="18:18" x14ac:dyDescent="0.2">
      <c r="R49329" s="236"/>
    </row>
    <row r="49330" spans="18:18" x14ac:dyDescent="0.2">
      <c r="R49330" s="234"/>
    </row>
    <row r="49331" spans="18:18" x14ac:dyDescent="0.2">
      <c r="R49331" s="236"/>
    </row>
    <row r="49332" spans="18:18" x14ac:dyDescent="0.2">
      <c r="R49332" s="236"/>
    </row>
    <row r="49333" spans="18:18" x14ac:dyDescent="0.2">
      <c r="R49333" s="237"/>
    </row>
    <row r="49334" spans="18:18" x14ac:dyDescent="0.2">
      <c r="R49334" s="237"/>
    </row>
    <row r="49339" spans="18:18" x14ac:dyDescent="0.2">
      <c r="R49339" s="97"/>
    </row>
    <row r="49340" spans="18:18" x14ac:dyDescent="0.2">
      <c r="R49340" s="234"/>
    </row>
    <row r="49341" spans="18:18" x14ac:dyDescent="0.2">
      <c r="R49341" s="262"/>
    </row>
    <row r="49342" spans="18:18" x14ac:dyDescent="0.2">
      <c r="R49342" s="234"/>
    </row>
    <row r="49343" spans="18:18" x14ac:dyDescent="0.2">
      <c r="R49343" s="234"/>
    </row>
    <row r="49344" spans="18:18" x14ac:dyDescent="0.2">
      <c r="R49344" s="94"/>
    </row>
    <row r="49359" spans="18:18" x14ac:dyDescent="0.2">
      <c r="R49359" s="235"/>
    </row>
    <row r="49360" spans="18:18" x14ac:dyDescent="0.2">
      <c r="R49360" s="234"/>
    </row>
    <row r="49361" spans="18:18" x14ac:dyDescent="0.2">
      <c r="R49361" s="236"/>
    </row>
    <row r="49362" spans="18:18" x14ac:dyDescent="0.2">
      <c r="R49362" s="236"/>
    </row>
    <row r="49363" spans="18:18" x14ac:dyDescent="0.2">
      <c r="R49363" s="234"/>
    </row>
    <row r="49364" spans="18:18" x14ac:dyDescent="0.2">
      <c r="R49364" s="236"/>
    </row>
    <row r="49365" spans="18:18" x14ac:dyDescent="0.2">
      <c r="R49365" s="236"/>
    </row>
    <row r="49366" spans="18:18" x14ac:dyDescent="0.2">
      <c r="R49366" s="237"/>
    </row>
    <row r="49367" spans="18:18" x14ac:dyDescent="0.2">
      <c r="R49367" s="237"/>
    </row>
    <row r="49372" spans="18:18" x14ac:dyDescent="0.2">
      <c r="R49372" s="97"/>
    </row>
    <row r="49373" spans="18:18" x14ac:dyDescent="0.2">
      <c r="R49373" s="234"/>
    </row>
    <row r="49374" spans="18:18" x14ac:dyDescent="0.2">
      <c r="R49374" s="262"/>
    </row>
    <row r="49375" spans="18:18" x14ac:dyDescent="0.2">
      <c r="R49375" s="234"/>
    </row>
    <row r="49376" spans="18:18" x14ac:dyDescent="0.2">
      <c r="R49376" s="234"/>
    </row>
    <row r="49377" spans="18:18" x14ac:dyDescent="0.2">
      <c r="R49377" s="94"/>
    </row>
    <row r="49392" spans="18:18" x14ac:dyDescent="0.2">
      <c r="R49392" s="235"/>
    </row>
    <row r="49393" spans="18:18" x14ac:dyDescent="0.2">
      <c r="R49393" s="234"/>
    </row>
    <row r="49394" spans="18:18" x14ac:dyDescent="0.2">
      <c r="R49394" s="236"/>
    </row>
    <row r="49395" spans="18:18" x14ac:dyDescent="0.2">
      <c r="R49395" s="236"/>
    </row>
    <row r="49396" spans="18:18" x14ac:dyDescent="0.2">
      <c r="R49396" s="234"/>
    </row>
    <row r="49397" spans="18:18" x14ac:dyDescent="0.2">
      <c r="R49397" s="236"/>
    </row>
    <row r="49398" spans="18:18" x14ac:dyDescent="0.2">
      <c r="R49398" s="236"/>
    </row>
    <row r="49399" spans="18:18" x14ac:dyDescent="0.2">
      <c r="R49399" s="237"/>
    </row>
    <row r="49400" spans="18:18" x14ac:dyDescent="0.2">
      <c r="R49400" s="237"/>
    </row>
    <row r="49405" spans="18:18" x14ac:dyDescent="0.2">
      <c r="R49405" s="97"/>
    </row>
    <row r="49406" spans="18:18" x14ac:dyDescent="0.2">
      <c r="R49406" s="234"/>
    </row>
    <row r="49407" spans="18:18" x14ac:dyDescent="0.2">
      <c r="R49407" s="262"/>
    </row>
    <row r="49408" spans="18:18" x14ac:dyDescent="0.2">
      <c r="R49408" s="234"/>
    </row>
    <row r="49409" spans="18:18" x14ac:dyDescent="0.2">
      <c r="R49409" s="234"/>
    </row>
    <row r="49410" spans="18:18" x14ac:dyDescent="0.2">
      <c r="R49410" s="94"/>
    </row>
    <row r="49425" spans="18:18" x14ac:dyDescent="0.2">
      <c r="R49425" s="235"/>
    </row>
    <row r="49426" spans="18:18" x14ac:dyDescent="0.2">
      <c r="R49426" s="234"/>
    </row>
    <row r="49427" spans="18:18" x14ac:dyDescent="0.2">
      <c r="R49427" s="236"/>
    </row>
    <row r="49428" spans="18:18" x14ac:dyDescent="0.2">
      <c r="R49428" s="236"/>
    </row>
    <row r="49429" spans="18:18" x14ac:dyDescent="0.2">
      <c r="R49429" s="234"/>
    </row>
    <row r="49430" spans="18:18" x14ac:dyDescent="0.2">
      <c r="R49430" s="236"/>
    </row>
    <row r="49431" spans="18:18" x14ac:dyDescent="0.2">
      <c r="R49431" s="236"/>
    </row>
    <row r="49432" spans="18:18" x14ac:dyDescent="0.2">
      <c r="R49432" s="237"/>
    </row>
    <row r="49433" spans="18:18" x14ac:dyDescent="0.2">
      <c r="R49433" s="237"/>
    </row>
    <row r="49438" spans="18:18" x14ac:dyDescent="0.2">
      <c r="R49438" s="97"/>
    </row>
    <row r="49439" spans="18:18" x14ac:dyDescent="0.2">
      <c r="R49439" s="234"/>
    </row>
    <row r="49440" spans="18:18" x14ac:dyDescent="0.2">
      <c r="R49440" s="262"/>
    </row>
    <row r="49441" spans="18:18" x14ac:dyDescent="0.2">
      <c r="R49441" s="234"/>
    </row>
    <row r="49442" spans="18:18" x14ac:dyDescent="0.2">
      <c r="R49442" s="234"/>
    </row>
    <row r="49443" spans="18:18" x14ac:dyDescent="0.2">
      <c r="R49443" s="94"/>
    </row>
    <row r="49458" spans="18:18" x14ac:dyDescent="0.2">
      <c r="R49458" s="235"/>
    </row>
    <row r="49459" spans="18:18" x14ac:dyDescent="0.2">
      <c r="R49459" s="234"/>
    </row>
    <row r="49460" spans="18:18" x14ac:dyDescent="0.2">
      <c r="R49460" s="236"/>
    </row>
    <row r="49461" spans="18:18" x14ac:dyDescent="0.2">
      <c r="R49461" s="236"/>
    </row>
    <row r="49462" spans="18:18" x14ac:dyDescent="0.2">
      <c r="R49462" s="234"/>
    </row>
    <row r="49463" spans="18:18" x14ac:dyDescent="0.2">
      <c r="R49463" s="236"/>
    </row>
    <row r="49464" spans="18:18" x14ac:dyDescent="0.2">
      <c r="R49464" s="236"/>
    </row>
    <row r="49465" spans="18:18" x14ac:dyDescent="0.2">
      <c r="R49465" s="237"/>
    </row>
    <row r="49466" spans="18:18" x14ac:dyDescent="0.2">
      <c r="R49466" s="237"/>
    </row>
    <row r="49471" spans="18:18" x14ac:dyDescent="0.2">
      <c r="R49471" s="97"/>
    </row>
    <row r="49472" spans="18:18" x14ac:dyDescent="0.2">
      <c r="R49472" s="234"/>
    </row>
    <row r="49473" spans="18:18" x14ac:dyDescent="0.2">
      <c r="R49473" s="262"/>
    </row>
    <row r="49474" spans="18:18" x14ac:dyDescent="0.2">
      <c r="R49474" s="234"/>
    </row>
    <row r="49475" spans="18:18" x14ac:dyDescent="0.2">
      <c r="R49475" s="234"/>
    </row>
    <row r="49476" spans="18:18" x14ac:dyDescent="0.2">
      <c r="R49476" s="94"/>
    </row>
    <row r="49491" spans="18:18" x14ac:dyDescent="0.2">
      <c r="R49491" s="235"/>
    </row>
    <row r="49492" spans="18:18" x14ac:dyDescent="0.2">
      <c r="R49492" s="234"/>
    </row>
    <row r="49493" spans="18:18" x14ac:dyDescent="0.2">
      <c r="R49493" s="236"/>
    </row>
    <row r="49494" spans="18:18" x14ac:dyDescent="0.2">
      <c r="R49494" s="236"/>
    </row>
    <row r="49495" spans="18:18" x14ac:dyDescent="0.2">
      <c r="R49495" s="234"/>
    </row>
    <row r="49496" spans="18:18" x14ac:dyDescent="0.2">
      <c r="R49496" s="236"/>
    </row>
    <row r="49497" spans="18:18" x14ac:dyDescent="0.2">
      <c r="R49497" s="236"/>
    </row>
    <row r="49498" spans="18:18" x14ac:dyDescent="0.2">
      <c r="R49498" s="237"/>
    </row>
    <row r="49499" spans="18:18" x14ac:dyDescent="0.2">
      <c r="R49499" s="237"/>
    </row>
    <row r="49504" spans="18:18" x14ac:dyDescent="0.2">
      <c r="R49504" s="97"/>
    </row>
    <row r="49505" spans="18:18" x14ac:dyDescent="0.2">
      <c r="R49505" s="234"/>
    </row>
    <row r="49506" spans="18:18" x14ac:dyDescent="0.2">
      <c r="R49506" s="262"/>
    </row>
    <row r="49507" spans="18:18" x14ac:dyDescent="0.2">
      <c r="R49507" s="234"/>
    </row>
    <row r="49508" spans="18:18" x14ac:dyDescent="0.2">
      <c r="R49508" s="234"/>
    </row>
    <row r="49509" spans="18:18" x14ac:dyDescent="0.2">
      <c r="R49509" s="94"/>
    </row>
    <row r="49524" spans="18:18" x14ac:dyDescent="0.2">
      <c r="R49524" s="235"/>
    </row>
    <row r="49525" spans="18:18" x14ac:dyDescent="0.2">
      <c r="R49525" s="234"/>
    </row>
    <row r="49526" spans="18:18" x14ac:dyDescent="0.2">
      <c r="R49526" s="236"/>
    </row>
    <row r="49527" spans="18:18" x14ac:dyDescent="0.2">
      <c r="R49527" s="236"/>
    </row>
    <row r="49528" spans="18:18" x14ac:dyDescent="0.2">
      <c r="R49528" s="234"/>
    </row>
    <row r="49529" spans="18:18" x14ac:dyDescent="0.2">
      <c r="R49529" s="236"/>
    </row>
    <row r="49530" spans="18:18" x14ac:dyDescent="0.2">
      <c r="R49530" s="236"/>
    </row>
    <row r="49531" spans="18:18" x14ac:dyDescent="0.2">
      <c r="R49531" s="237"/>
    </row>
    <row r="49532" spans="18:18" x14ac:dyDescent="0.2">
      <c r="R49532" s="237"/>
    </row>
    <row r="49537" spans="18:18" x14ac:dyDescent="0.2">
      <c r="R49537" s="97"/>
    </row>
    <row r="49538" spans="18:18" x14ac:dyDescent="0.2">
      <c r="R49538" s="234"/>
    </row>
    <row r="49539" spans="18:18" x14ac:dyDescent="0.2">
      <c r="R49539" s="262"/>
    </row>
    <row r="49540" spans="18:18" x14ac:dyDescent="0.2">
      <c r="R49540" s="234"/>
    </row>
    <row r="49541" spans="18:18" x14ac:dyDescent="0.2">
      <c r="R49541" s="234"/>
    </row>
    <row r="49542" spans="18:18" x14ac:dyDescent="0.2">
      <c r="R49542" s="94"/>
    </row>
    <row r="49557" spans="18:18" x14ac:dyDescent="0.2">
      <c r="R49557" s="235"/>
    </row>
    <row r="49558" spans="18:18" x14ac:dyDescent="0.2">
      <c r="R49558" s="234"/>
    </row>
    <row r="49559" spans="18:18" x14ac:dyDescent="0.2">
      <c r="R49559" s="236"/>
    </row>
    <row r="49560" spans="18:18" x14ac:dyDescent="0.2">
      <c r="R49560" s="236"/>
    </row>
    <row r="49561" spans="18:18" x14ac:dyDescent="0.2">
      <c r="R49561" s="234"/>
    </row>
    <row r="49562" spans="18:18" x14ac:dyDescent="0.2">
      <c r="R49562" s="236"/>
    </row>
    <row r="49563" spans="18:18" x14ac:dyDescent="0.2">
      <c r="R49563" s="236"/>
    </row>
    <row r="49564" spans="18:18" x14ac:dyDescent="0.2">
      <c r="R49564" s="237"/>
    </row>
    <row r="49565" spans="18:18" x14ac:dyDescent="0.2">
      <c r="R49565" s="237"/>
    </row>
    <row r="49570" spans="18:18" x14ac:dyDescent="0.2">
      <c r="R49570" s="97"/>
    </row>
    <row r="49571" spans="18:18" x14ac:dyDescent="0.2">
      <c r="R49571" s="234"/>
    </row>
    <row r="49572" spans="18:18" x14ac:dyDescent="0.2">
      <c r="R49572" s="262"/>
    </row>
    <row r="49573" spans="18:18" x14ac:dyDescent="0.2">
      <c r="R49573" s="234"/>
    </row>
    <row r="49574" spans="18:18" x14ac:dyDescent="0.2">
      <c r="R49574" s="234"/>
    </row>
    <row r="49575" spans="18:18" x14ac:dyDescent="0.2">
      <c r="R49575" s="94"/>
    </row>
    <row r="49590" spans="18:18" x14ac:dyDescent="0.2">
      <c r="R49590" s="235"/>
    </row>
    <row r="49591" spans="18:18" x14ac:dyDescent="0.2">
      <c r="R49591" s="234"/>
    </row>
    <row r="49592" spans="18:18" x14ac:dyDescent="0.2">
      <c r="R49592" s="236"/>
    </row>
    <row r="49593" spans="18:18" x14ac:dyDescent="0.2">
      <c r="R49593" s="236"/>
    </row>
    <row r="49594" spans="18:18" x14ac:dyDescent="0.2">
      <c r="R49594" s="234"/>
    </row>
    <row r="49595" spans="18:18" x14ac:dyDescent="0.2">
      <c r="R49595" s="236"/>
    </row>
    <row r="49596" spans="18:18" x14ac:dyDescent="0.2">
      <c r="R49596" s="236"/>
    </row>
    <row r="49597" spans="18:18" x14ac:dyDescent="0.2">
      <c r="R49597" s="237"/>
    </row>
    <row r="49598" spans="18:18" x14ac:dyDescent="0.2">
      <c r="R49598" s="237"/>
    </row>
    <row r="49603" spans="18:18" x14ac:dyDescent="0.2">
      <c r="R49603" s="97"/>
    </row>
    <row r="49604" spans="18:18" x14ac:dyDescent="0.2">
      <c r="R49604" s="234"/>
    </row>
    <row r="49605" spans="18:18" x14ac:dyDescent="0.2">
      <c r="R49605" s="262"/>
    </row>
    <row r="49606" spans="18:18" x14ac:dyDescent="0.2">
      <c r="R49606" s="234"/>
    </row>
    <row r="49607" spans="18:18" x14ac:dyDescent="0.2">
      <c r="R49607" s="234"/>
    </row>
    <row r="49608" spans="18:18" x14ac:dyDescent="0.2">
      <c r="R49608" s="94"/>
    </row>
    <row r="49623" spans="18:18" x14ac:dyDescent="0.2">
      <c r="R49623" s="235"/>
    </row>
    <row r="49624" spans="18:18" x14ac:dyDescent="0.2">
      <c r="R49624" s="234"/>
    </row>
    <row r="49625" spans="18:18" x14ac:dyDescent="0.2">
      <c r="R49625" s="236"/>
    </row>
    <row r="49626" spans="18:18" x14ac:dyDescent="0.2">
      <c r="R49626" s="236"/>
    </row>
    <row r="49627" spans="18:18" x14ac:dyDescent="0.2">
      <c r="R49627" s="234"/>
    </row>
    <row r="49628" spans="18:18" x14ac:dyDescent="0.2">
      <c r="R49628" s="236"/>
    </row>
    <row r="49629" spans="18:18" x14ac:dyDescent="0.2">
      <c r="R49629" s="236"/>
    </row>
    <row r="49630" spans="18:18" x14ac:dyDescent="0.2">
      <c r="R49630" s="237"/>
    </row>
    <row r="49631" spans="18:18" x14ac:dyDescent="0.2">
      <c r="R49631" s="237"/>
    </row>
    <row r="49636" spans="18:18" x14ac:dyDescent="0.2">
      <c r="R49636" s="97"/>
    </row>
    <row r="49637" spans="18:18" x14ac:dyDescent="0.2">
      <c r="R49637" s="234"/>
    </row>
    <row r="49638" spans="18:18" x14ac:dyDescent="0.2">
      <c r="R49638" s="262"/>
    </row>
    <row r="49639" spans="18:18" x14ac:dyDescent="0.2">
      <c r="R49639" s="234"/>
    </row>
    <row r="49640" spans="18:18" x14ac:dyDescent="0.2">
      <c r="R49640" s="234"/>
    </row>
    <row r="49641" spans="18:18" x14ac:dyDescent="0.2">
      <c r="R49641" s="94"/>
    </row>
    <row r="49656" spans="18:18" x14ac:dyDescent="0.2">
      <c r="R49656" s="235"/>
    </row>
    <row r="49657" spans="18:18" x14ac:dyDescent="0.2">
      <c r="R49657" s="234"/>
    </row>
    <row r="49658" spans="18:18" x14ac:dyDescent="0.2">
      <c r="R49658" s="236"/>
    </row>
    <row r="49659" spans="18:18" x14ac:dyDescent="0.2">
      <c r="R49659" s="236"/>
    </row>
    <row r="49660" spans="18:18" x14ac:dyDescent="0.2">
      <c r="R49660" s="234"/>
    </row>
    <row r="49661" spans="18:18" x14ac:dyDescent="0.2">
      <c r="R49661" s="236"/>
    </row>
    <row r="49662" spans="18:18" x14ac:dyDescent="0.2">
      <c r="R49662" s="236"/>
    </row>
    <row r="49663" spans="18:18" x14ac:dyDescent="0.2">
      <c r="R49663" s="237"/>
    </row>
    <row r="49664" spans="18:18" x14ac:dyDescent="0.2">
      <c r="R49664" s="237"/>
    </row>
    <row r="49669" spans="18:18" x14ac:dyDescent="0.2">
      <c r="R49669" s="97"/>
    </row>
    <row r="49670" spans="18:18" x14ac:dyDescent="0.2">
      <c r="R49670" s="234"/>
    </row>
    <row r="49671" spans="18:18" x14ac:dyDescent="0.2">
      <c r="R49671" s="262"/>
    </row>
    <row r="49672" spans="18:18" x14ac:dyDescent="0.2">
      <c r="R49672" s="234"/>
    </row>
    <row r="49673" spans="18:18" x14ac:dyDescent="0.2">
      <c r="R49673" s="234"/>
    </row>
    <row r="49674" spans="18:18" x14ac:dyDescent="0.2">
      <c r="R49674" s="94"/>
    </row>
    <row r="49689" spans="18:18" x14ac:dyDescent="0.2">
      <c r="R49689" s="235"/>
    </row>
    <row r="49690" spans="18:18" x14ac:dyDescent="0.2">
      <c r="R49690" s="234"/>
    </row>
    <row r="49691" spans="18:18" x14ac:dyDescent="0.2">
      <c r="R49691" s="236"/>
    </row>
    <row r="49692" spans="18:18" x14ac:dyDescent="0.2">
      <c r="R49692" s="236"/>
    </row>
    <row r="49693" spans="18:18" x14ac:dyDescent="0.2">
      <c r="R49693" s="234"/>
    </row>
    <row r="49694" spans="18:18" x14ac:dyDescent="0.2">
      <c r="R49694" s="236"/>
    </row>
    <row r="49695" spans="18:18" x14ac:dyDescent="0.2">
      <c r="R49695" s="236"/>
    </row>
    <row r="49696" spans="18:18" x14ac:dyDescent="0.2">
      <c r="R49696" s="237"/>
    </row>
    <row r="49697" spans="18:18" x14ac:dyDescent="0.2">
      <c r="R49697" s="237"/>
    </row>
    <row r="49702" spans="18:18" x14ac:dyDescent="0.2">
      <c r="R49702" s="97"/>
    </row>
    <row r="49703" spans="18:18" x14ac:dyDescent="0.2">
      <c r="R49703" s="234"/>
    </row>
    <row r="49704" spans="18:18" x14ac:dyDescent="0.2">
      <c r="R49704" s="262"/>
    </row>
    <row r="49705" spans="18:18" x14ac:dyDescent="0.2">
      <c r="R49705" s="234"/>
    </row>
    <row r="49706" spans="18:18" x14ac:dyDescent="0.2">
      <c r="R49706" s="234"/>
    </row>
    <row r="49707" spans="18:18" x14ac:dyDescent="0.2">
      <c r="R49707" s="94"/>
    </row>
    <row r="49722" spans="18:18" x14ac:dyDescent="0.2">
      <c r="R49722" s="235"/>
    </row>
    <row r="49723" spans="18:18" x14ac:dyDescent="0.2">
      <c r="R49723" s="234"/>
    </row>
    <row r="49724" spans="18:18" x14ac:dyDescent="0.2">
      <c r="R49724" s="236"/>
    </row>
    <row r="49725" spans="18:18" x14ac:dyDescent="0.2">
      <c r="R49725" s="236"/>
    </row>
    <row r="49726" spans="18:18" x14ac:dyDescent="0.2">
      <c r="R49726" s="234"/>
    </row>
    <row r="49727" spans="18:18" x14ac:dyDescent="0.2">
      <c r="R49727" s="236"/>
    </row>
    <row r="49728" spans="18:18" x14ac:dyDescent="0.2">
      <c r="R49728" s="236"/>
    </row>
    <row r="49729" spans="18:18" x14ac:dyDescent="0.2">
      <c r="R49729" s="237"/>
    </row>
    <row r="49730" spans="18:18" x14ac:dyDescent="0.2">
      <c r="R49730" s="237"/>
    </row>
    <row r="49735" spans="18:18" x14ac:dyDescent="0.2">
      <c r="R49735" s="97"/>
    </row>
    <row r="49736" spans="18:18" x14ac:dyDescent="0.2">
      <c r="R49736" s="234"/>
    </row>
    <row r="49737" spans="18:18" x14ac:dyDescent="0.2">
      <c r="R49737" s="262"/>
    </row>
    <row r="49738" spans="18:18" x14ac:dyDescent="0.2">
      <c r="R49738" s="234"/>
    </row>
    <row r="49739" spans="18:18" x14ac:dyDescent="0.2">
      <c r="R49739" s="234"/>
    </row>
    <row r="49740" spans="18:18" x14ac:dyDescent="0.2">
      <c r="R49740" s="94"/>
    </row>
    <row r="49755" spans="18:18" x14ac:dyDescent="0.2">
      <c r="R49755" s="235"/>
    </row>
    <row r="49756" spans="18:18" x14ac:dyDescent="0.2">
      <c r="R49756" s="234"/>
    </row>
    <row r="49757" spans="18:18" x14ac:dyDescent="0.2">
      <c r="R49757" s="236"/>
    </row>
    <row r="49758" spans="18:18" x14ac:dyDescent="0.2">
      <c r="R49758" s="236"/>
    </row>
    <row r="49759" spans="18:18" x14ac:dyDescent="0.2">
      <c r="R49759" s="234"/>
    </row>
    <row r="49760" spans="18:18" x14ac:dyDescent="0.2">
      <c r="R49760" s="236"/>
    </row>
    <row r="49761" spans="18:18" x14ac:dyDescent="0.2">
      <c r="R49761" s="236"/>
    </row>
    <row r="49762" spans="18:18" x14ac:dyDescent="0.2">
      <c r="R49762" s="237"/>
    </row>
    <row r="49763" spans="18:18" x14ac:dyDescent="0.2">
      <c r="R49763" s="237"/>
    </row>
    <row r="49768" spans="18:18" x14ac:dyDescent="0.2">
      <c r="R49768" s="97"/>
    </row>
    <row r="49769" spans="18:18" x14ac:dyDescent="0.2">
      <c r="R49769" s="234"/>
    </row>
    <row r="49770" spans="18:18" x14ac:dyDescent="0.2">
      <c r="R49770" s="262"/>
    </row>
    <row r="49771" spans="18:18" x14ac:dyDescent="0.2">
      <c r="R49771" s="234"/>
    </row>
    <row r="49772" spans="18:18" x14ac:dyDescent="0.2">
      <c r="R49772" s="234"/>
    </row>
    <row r="49773" spans="18:18" x14ac:dyDescent="0.2">
      <c r="R49773" s="94"/>
    </row>
    <row r="49788" spans="18:18" x14ac:dyDescent="0.2">
      <c r="R49788" s="235"/>
    </row>
    <row r="49789" spans="18:18" x14ac:dyDescent="0.2">
      <c r="R49789" s="234"/>
    </row>
    <row r="49790" spans="18:18" x14ac:dyDescent="0.2">
      <c r="R49790" s="236"/>
    </row>
    <row r="49791" spans="18:18" x14ac:dyDescent="0.2">
      <c r="R49791" s="236"/>
    </row>
    <row r="49792" spans="18:18" x14ac:dyDescent="0.2">
      <c r="R49792" s="234"/>
    </row>
    <row r="49793" spans="18:18" x14ac:dyDescent="0.2">
      <c r="R49793" s="236"/>
    </row>
    <row r="49794" spans="18:18" x14ac:dyDescent="0.2">
      <c r="R49794" s="236"/>
    </row>
    <row r="49795" spans="18:18" x14ac:dyDescent="0.2">
      <c r="R49795" s="237"/>
    </row>
    <row r="49796" spans="18:18" x14ac:dyDescent="0.2">
      <c r="R49796" s="237"/>
    </row>
    <row r="49801" spans="18:18" x14ac:dyDescent="0.2">
      <c r="R49801" s="97"/>
    </row>
    <row r="49802" spans="18:18" x14ac:dyDescent="0.2">
      <c r="R49802" s="234"/>
    </row>
    <row r="49803" spans="18:18" x14ac:dyDescent="0.2">
      <c r="R49803" s="262"/>
    </row>
    <row r="49804" spans="18:18" x14ac:dyDescent="0.2">
      <c r="R49804" s="234"/>
    </row>
    <row r="49805" spans="18:18" x14ac:dyDescent="0.2">
      <c r="R49805" s="234"/>
    </row>
    <row r="49806" spans="18:18" x14ac:dyDescent="0.2">
      <c r="R49806" s="94"/>
    </row>
    <row r="49821" spans="18:18" x14ac:dyDescent="0.2">
      <c r="R49821" s="235"/>
    </row>
    <row r="49822" spans="18:18" x14ac:dyDescent="0.2">
      <c r="R49822" s="234"/>
    </row>
    <row r="49823" spans="18:18" x14ac:dyDescent="0.2">
      <c r="R49823" s="236"/>
    </row>
    <row r="49824" spans="18:18" x14ac:dyDescent="0.2">
      <c r="R49824" s="236"/>
    </row>
    <row r="49825" spans="18:18" x14ac:dyDescent="0.2">
      <c r="R49825" s="234"/>
    </row>
    <row r="49826" spans="18:18" x14ac:dyDescent="0.2">
      <c r="R49826" s="236"/>
    </row>
    <row r="49827" spans="18:18" x14ac:dyDescent="0.2">
      <c r="R49827" s="236"/>
    </row>
    <row r="49828" spans="18:18" x14ac:dyDescent="0.2">
      <c r="R49828" s="237"/>
    </row>
    <row r="49829" spans="18:18" x14ac:dyDescent="0.2">
      <c r="R49829" s="237"/>
    </row>
    <row r="49834" spans="18:18" x14ac:dyDescent="0.2">
      <c r="R49834" s="97"/>
    </row>
    <row r="49835" spans="18:18" x14ac:dyDescent="0.2">
      <c r="R49835" s="234"/>
    </row>
    <row r="49836" spans="18:18" x14ac:dyDescent="0.2">
      <c r="R49836" s="262"/>
    </row>
    <row r="49837" spans="18:18" x14ac:dyDescent="0.2">
      <c r="R49837" s="234"/>
    </row>
    <row r="49838" spans="18:18" x14ac:dyDescent="0.2">
      <c r="R49838" s="234"/>
    </row>
    <row r="49839" spans="18:18" x14ac:dyDescent="0.2">
      <c r="R49839" s="94"/>
    </row>
    <row r="49854" spans="18:18" x14ac:dyDescent="0.2">
      <c r="R49854" s="235"/>
    </row>
    <row r="49855" spans="18:18" x14ac:dyDescent="0.2">
      <c r="R49855" s="234"/>
    </row>
    <row r="49856" spans="18:18" x14ac:dyDescent="0.2">
      <c r="R49856" s="236"/>
    </row>
    <row r="49857" spans="18:18" x14ac:dyDescent="0.2">
      <c r="R49857" s="236"/>
    </row>
    <row r="49858" spans="18:18" x14ac:dyDescent="0.2">
      <c r="R49858" s="234"/>
    </row>
    <row r="49859" spans="18:18" x14ac:dyDescent="0.2">
      <c r="R49859" s="236"/>
    </row>
    <row r="49860" spans="18:18" x14ac:dyDescent="0.2">
      <c r="R49860" s="236"/>
    </row>
    <row r="49861" spans="18:18" x14ac:dyDescent="0.2">
      <c r="R49861" s="237"/>
    </row>
    <row r="49862" spans="18:18" x14ac:dyDescent="0.2">
      <c r="R49862" s="237"/>
    </row>
    <row r="49867" spans="18:18" x14ac:dyDescent="0.2">
      <c r="R49867" s="97"/>
    </row>
    <row r="49868" spans="18:18" x14ac:dyDescent="0.2">
      <c r="R49868" s="234"/>
    </row>
    <row r="49869" spans="18:18" x14ac:dyDescent="0.2">
      <c r="R49869" s="262"/>
    </row>
    <row r="49870" spans="18:18" x14ac:dyDescent="0.2">
      <c r="R49870" s="234"/>
    </row>
    <row r="49871" spans="18:18" x14ac:dyDescent="0.2">
      <c r="R49871" s="234"/>
    </row>
    <row r="49872" spans="18:18" x14ac:dyDescent="0.2">
      <c r="R49872" s="94"/>
    </row>
    <row r="49887" spans="18:18" x14ac:dyDescent="0.2">
      <c r="R49887" s="235"/>
    </row>
    <row r="49888" spans="18:18" x14ac:dyDescent="0.2">
      <c r="R49888" s="234"/>
    </row>
    <row r="49889" spans="18:18" x14ac:dyDescent="0.2">
      <c r="R49889" s="236"/>
    </row>
    <row r="49890" spans="18:18" x14ac:dyDescent="0.2">
      <c r="R49890" s="236"/>
    </row>
    <row r="49891" spans="18:18" x14ac:dyDescent="0.2">
      <c r="R49891" s="234"/>
    </row>
    <row r="49892" spans="18:18" x14ac:dyDescent="0.2">
      <c r="R49892" s="236"/>
    </row>
    <row r="49893" spans="18:18" x14ac:dyDescent="0.2">
      <c r="R49893" s="236"/>
    </row>
    <row r="49894" spans="18:18" x14ac:dyDescent="0.2">
      <c r="R49894" s="237"/>
    </row>
    <row r="49895" spans="18:18" x14ac:dyDescent="0.2">
      <c r="R49895" s="237"/>
    </row>
    <row r="49900" spans="18:18" x14ac:dyDescent="0.2">
      <c r="R49900" s="97"/>
    </row>
    <row r="49901" spans="18:18" x14ac:dyDescent="0.2">
      <c r="R49901" s="234"/>
    </row>
    <row r="49902" spans="18:18" x14ac:dyDescent="0.2">
      <c r="R49902" s="262"/>
    </row>
    <row r="49903" spans="18:18" x14ac:dyDescent="0.2">
      <c r="R49903" s="234"/>
    </row>
    <row r="49904" spans="18:18" x14ac:dyDescent="0.2">
      <c r="R49904" s="234"/>
    </row>
    <row r="49905" spans="18:18" x14ac:dyDescent="0.2">
      <c r="R49905" s="94"/>
    </row>
    <row r="49920" spans="18:18" x14ac:dyDescent="0.2">
      <c r="R49920" s="235"/>
    </row>
    <row r="49921" spans="18:18" x14ac:dyDescent="0.2">
      <c r="R49921" s="234"/>
    </row>
    <row r="49922" spans="18:18" x14ac:dyDescent="0.2">
      <c r="R49922" s="236"/>
    </row>
    <row r="49923" spans="18:18" x14ac:dyDescent="0.2">
      <c r="R49923" s="236"/>
    </row>
    <row r="49924" spans="18:18" x14ac:dyDescent="0.2">
      <c r="R49924" s="234"/>
    </row>
    <row r="49925" spans="18:18" x14ac:dyDescent="0.2">
      <c r="R49925" s="236"/>
    </row>
    <row r="49926" spans="18:18" x14ac:dyDescent="0.2">
      <c r="R49926" s="236"/>
    </row>
    <row r="49927" spans="18:18" x14ac:dyDescent="0.2">
      <c r="R49927" s="237"/>
    </row>
    <row r="49928" spans="18:18" x14ac:dyDescent="0.2">
      <c r="R49928" s="237"/>
    </row>
    <row r="49933" spans="18:18" x14ac:dyDescent="0.2">
      <c r="R49933" s="97"/>
    </row>
    <row r="49934" spans="18:18" x14ac:dyDescent="0.2">
      <c r="R49934" s="234"/>
    </row>
    <row r="49935" spans="18:18" x14ac:dyDescent="0.2">
      <c r="R49935" s="262"/>
    </row>
    <row r="49936" spans="18:18" x14ac:dyDescent="0.2">
      <c r="R49936" s="234"/>
    </row>
    <row r="49937" spans="18:18" x14ac:dyDescent="0.2">
      <c r="R49937" s="234"/>
    </row>
    <row r="49938" spans="18:18" x14ac:dyDescent="0.2">
      <c r="R49938" s="94"/>
    </row>
    <row r="49953" spans="18:18" x14ac:dyDescent="0.2">
      <c r="R49953" s="235"/>
    </row>
    <row r="49954" spans="18:18" x14ac:dyDescent="0.2">
      <c r="R49954" s="234"/>
    </row>
    <row r="49955" spans="18:18" x14ac:dyDescent="0.2">
      <c r="R49955" s="236"/>
    </row>
    <row r="49956" spans="18:18" x14ac:dyDescent="0.2">
      <c r="R49956" s="236"/>
    </row>
    <row r="49957" spans="18:18" x14ac:dyDescent="0.2">
      <c r="R49957" s="234"/>
    </row>
    <row r="49958" spans="18:18" x14ac:dyDescent="0.2">
      <c r="R49958" s="236"/>
    </row>
    <row r="49959" spans="18:18" x14ac:dyDescent="0.2">
      <c r="R49959" s="236"/>
    </row>
    <row r="49960" spans="18:18" x14ac:dyDescent="0.2">
      <c r="R49960" s="237"/>
    </row>
    <row r="49961" spans="18:18" x14ac:dyDescent="0.2">
      <c r="R49961" s="237"/>
    </row>
    <row r="49966" spans="18:18" x14ac:dyDescent="0.2">
      <c r="R49966" s="97"/>
    </row>
    <row r="49967" spans="18:18" x14ac:dyDescent="0.2">
      <c r="R49967" s="234"/>
    </row>
    <row r="49968" spans="18:18" x14ac:dyDescent="0.2">
      <c r="R49968" s="262"/>
    </row>
    <row r="49969" spans="18:18" x14ac:dyDescent="0.2">
      <c r="R49969" s="234"/>
    </row>
    <row r="49970" spans="18:18" x14ac:dyDescent="0.2">
      <c r="R49970" s="234"/>
    </row>
    <row r="49971" spans="18:18" x14ac:dyDescent="0.2">
      <c r="R49971" s="94"/>
    </row>
    <row r="49986" spans="18:18" x14ac:dyDescent="0.2">
      <c r="R49986" s="235"/>
    </row>
    <row r="49987" spans="18:18" x14ac:dyDescent="0.2">
      <c r="R49987" s="234"/>
    </row>
    <row r="49988" spans="18:18" x14ac:dyDescent="0.2">
      <c r="R49988" s="236"/>
    </row>
    <row r="49989" spans="18:18" x14ac:dyDescent="0.2">
      <c r="R49989" s="236"/>
    </row>
    <row r="49990" spans="18:18" x14ac:dyDescent="0.2">
      <c r="R49990" s="234"/>
    </row>
    <row r="49991" spans="18:18" x14ac:dyDescent="0.2">
      <c r="R49991" s="236"/>
    </row>
    <row r="49992" spans="18:18" x14ac:dyDescent="0.2">
      <c r="R49992" s="236"/>
    </row>
    <row r="49993" spans="18:18" x14ac:dyDescent="0.2">
      <c r="R49993" s="237"/>
    </row>
    <row r="49994" spans="18:18" x14ac:dyDescent="0.2">
      <c r="R49994" s="237"/>
    </row>
    <row r="49999" spans="18:18" x14ac:dyDescent="0.2">
      <c r="R49999" s="97"/>
    </row>
    <row r="50000" spans="18:18" x14ac:dyDescent="0.2">
      <c r="R50000" s="234"/>
    </row>
    <row r="50001" spans="18:18" x14ac:dyDescent="0.2">
      <c r="R50001" s="262"/>
    </row>
    <row r="50002" spans="18:18" x14ac:dyDescent="0.2">
      <c r="R50002" s="234"/>
    </row>
    <row r="50003" spans="18:18" x14ac:dyDescent="0.2">
      <c r="R50003" s="234"/>
    </row>
    <row r="50004" spans="18:18" x14ac:dyDescent="0.2">
      <c r="R50004" s="94"/>
    </row>
    <row r="50019" spans="18:18" x14ac:dyDescent="0.2">
      <c r="R50019" s="235"/>
    </row>
    <row r="50020" spans="18:18" x14ac:dyDescent="0.2">
      <c r="R50020" s="234"/>
    </row>
    <row r="50021" spans="18:18" x14ac:dyDescent="0.2">
      <c r="R50021" s="236"/>
    </row>
    <row r="50022" spans="18:18" x14ac:dyDescent="0.2">
      <c r="R50022" s="236"/>
    </row>
    <row r="50023" spans="18:18" x14ac:dyDescent="0.2">
      <c r="R50023" s="234"/>
    </row>
    <row r="50024" spans="18:18" x14ac:dyDescent="0.2">
      <c r="R50024" s="236"/>
    </row>
    <row r="50025" spans="18:18" x14ac:dyDescent="0.2">
      <c r="R50025" s="236"/>
    </row>
    <row r="50026" spans="18:18" x14ac:dyDescent="0.2">
      <c r="R50026" s="237"/>
    </row>
    <row r="50027" spans="18:18" x14ac:dyDescent="0.2">
      <c r="R50027" s="237"/>
    </row>
    <row r="50032" spans="18:18" x14ac:dyDescent="0.2">
      <c r="R50032" s="97"/>
    </row>
    <row r="50033" spans="18:18" x14ac:dyDescent="0.2">
      <c r="R50033" s="234"/>
    </row>
    <row r="50034" spans="18:18" x14ac:dyDescent="0.2">
      <c r="R50034" s="262"/>
    </row>
    <row r="50035" spans="18:18" x14ac:dyDescent="0.2">
      <c r="R50035" s="234"/>
    </row>
    <row r="50036" spans="18:18" x14ac:dyDescent="0.2">
      <c r="R50036" s="234"/>
    </row>
    <row r="50037" spans="18:18" x14ac:dyDescent="0.2">
      <c r="R50037" s="94"/>
    </row>
    <row r="50052" spans="18:18" x14ac:dyDescent="0.2">
      <c r="R50052" s="235"/>
    </row>
    <row r="50053" spans="18:18" x14ac:dyDescent="0.2">
      <c r="R50053" s="234"/>
    </row>
    <row r="50054" spans="18:18" x14ac:dyDescent="0.2">
      <c r="R50054" s="236"/>
    </row>
    <row r="50055" spans="18:18" x14ac:dyDescent="0.2">
      <c r="R50055" s="236"/>
    </row>
    <row r="50056" spans="18:18" x14ac:dyDescent="0.2">
      <c r="R50056" s="234"/>
    </row>
    <row r="50057" spans="18:18" x14ac:dyDescent="0.2">
      <c r="R50057" s="236"/>
    </row>
    <row r="50058" spans="18:18" x14ac:dyDescent="0.2">
      <c r="R50058" s="236"/>
    </row>
    <row r="50059" spans="18:18" x14ac:dyDescent="0.2">
      <c r="R50059" s="237"/>
    </row>
    <row r="50060" spans="18:18" x14ac:dyDescent="0.2">
      <c r="R50060" s="237"/>
    </row>
    <row r="50065" spans="18:18" x14ac:dyDescent="0.2">
      <c r="R50065" s="97"/>
    </row>
    <row r="50066" spans="18:18" x14ac:dyDescent="0.2">
      <c r="R50066" s="234"/>
    </row>
    <row r="50067" spans="18:18" x14ac:dyDescent="0.2">
      <c r="R50067" s="262"/>
    </row>
    <row r="50068" spans="18:18" x14ac:dyDescent="0.2">
      <c r="R50068" s="234"/>
    </row>
    <row r="50069" spans="18:18" x14ac:dyDescent="0.2">
      <c r="R50069" s="234"/>
    </row>
    <row r="50070" spans="18:18" x14ac:dyDescent="0.2">
      <c r="R50070" s="94"/>
    </row>
    <row r="50085" spans="18:18" x14ac:dyDescent="0.2">
      <c r="R50085" s="235"/>
    </row>
    <row r="50086" spans="18:18" x14ac:dyDescent="0.2">
      <c r="R50086" s="234"/>
    </row>
    <row r="50087" spans="18:18" x14ac:dyDescent="0.2">
      <c r="R50087" s="236"/>
    </row>
    <row r="50088" spans="18:18" x14ac:dyDescent="0.2">
      <c r="R50088" s="236"/>
    </row>
    <row r="50089" spans="18:18" x14ac:dyDescent="0.2">
      <c r="R50089" s="234"/>
    </row>
    <row r="50090" spans="18:18" x14ac:dyDescent="0.2">
      <c r="R50090" s="236"/>
    </row>
    <row r="50091" spans="18:18" x14ac:dyDescent="0.2">
      <c r="R50091" s="236"/>
    </row>
    <row r="50092" spans="18:18" x14ac:dyDescent="0.2">
      <c r="R50092" s="237"/>
    </row>
    <row r="50093" spans="18:18" x14ac:dyDescent="0.2">
      <c r="R50093" s="237"/>
    </row>
    <row r="50098" spans="18:18" x14ac:dyDescent="0.2">
      <c r="R50098" s="97"/>
    </row>
    <row r="50099" spans="18:18" x14ac:dyDescent="0.2">
      <c r="R50099" s="234"/>
    </row>
    <row r="50100" spans="18:18" x14ac:dyDescent="0.2">
      <c r="R50100" s="262"/>
    </row>
    <row r="50101" spans="18:18" x14ac:dyDescent="0.2">
      <c r="R50101" s="234"/>
    </row>
    <row r="50102" spans="18:18" x14ac:dyDescent="0.2">
      <c r="R50102" s="234"/>
    </row>
    <row r="50103" spans="18:18" x14ac:dyDescent="0.2">
      <c r="R50103" s="94"/>
    </row>
    <row r="50118" spans="18:18" x14ac:dyDescent="0.2">
      <c r="R50118" s="235"/>
    </row>
    <row r="50119" spans="18:18" x14ac:dyDescent="0.2">
      <c r="R50119" s="234"/>
    </row>
    <row r="50120" spans="18:18" x14ac:dyDescent="0.2">
      <c r="R50120" s="236"/>
    </row>
    <row r="50121" spans="18:18" x14ac:dyDescent="0.2">
      <c r="R50121" s="236"/>
    </row>
    <row r="50122" spans="18:18" x14ac:dyDescent="0.2">
      <c r="R50122" s="234"/>
    </row>
    <row r="50123" spans="18:18" x14ac:dyDescent="0.2">
      <c r="R50123" s="236"/>
    </row>
    <row r="50124" spans="18:18" x14ac:dyDescent="0.2">
      <c r="R50124" s="236"/>
    </row>
    <row r="50125" spans="18:18" x14ac:dyDescent="0.2">
      <c r="R50125" s="237"/>
    </row>
    <row r="50126" spans="18:18" x14ac:dyDescent="0.2">
      <c r="R50126" s="237"/>
    </row>
    <row r="50131" spans="18:18" x14ac:dyDescent="0.2">
      <c r="R50131" s="97"/>
    </row>
    <row r="50132" spans="18:18" x14ac:dyDescent="0.2">
      <c r="R50132" s="234"/>
    </row>
    <row r="50133" spans="18:18" x14ac:dyDescent="0.2">
      <c r="R50133" s="262"/>
    </row>
    <row r="50134" spans="18:18" x14ac:dyDescent="0.2">
      <c r="R50134" s="234"/>
    </row>
    <row r="50135" spans="18:18" x14ac:dyDescent="0.2">
      <c r="R50135" s="234"/>
    </row>
    <row r="50136" spans="18:18" x14ac:dyDescent="0.2">
      <c r="R50136" s="94"/>
    </row>
    <row r="50151" spans="18:18" x14ac:dyDescent="0.2">
      <c r="R50151" s="235"/>
    </row>
    <row r="50152" spans="18:18" x14ac:dyDescent="0.2">
      <c r="R50152" s="234"/>
    </row>
    <row r="50153" spans="18:18" x14ac:dyDescent="0.2">
      <c r="R50153" s="236"/>
    </row>
    <row r="50154" spans="18:18" x14ac:dyDescent="0.2">
      <c r="R50154" s="236"/>
    </row>
    <row r="50155" spans="18:18" x14ac:dyDescent="0.2">
      <c r="R50155" s="234"/>
    </row>
    <row r="50156" spans="18:18" x14ac:dyDescent="0.2">
      <c r="R50156" s="236"/>
    </row>
    <row r="50157" spans="18:18" x14ac:dyDescent="0.2">
      <c r="R50157" s="236"/>
    </row>
    <row r="50158" spans="18:18" x14ac:dyDescent="0.2">
      <c r="R50158" s="237"/>
    </row>
    <row r="50159" spans="18:18" x14ac:dyDescent="0.2">
      <c r="R50159" s="237"/>
    </row>
    <row r="50164" spans="18:18" x14ac:dyDescent="0.2">
      <c r="R50164" s="97"/>
    </row>
    <row r="50165" spans="18:18" x14ac:dyDescent="0.2">
      <c r="R50165" s="234"/>
    </row>
    <row r="50166" spans="18:18" x14ac:dyDescent="0.2">
      <c r="R50166" s="262"/>
    </row>
    <row r="50167" spans="18:18" x14ac:dyDescent="0.2">
      <c r="R50167" s="234"/>
    </row>
    <row r="50168" spans="18:18" x14ac:dyDescent="0.2">
      <c r="R50168" s="234"/>
    </row>
    <row r="50169" spans="18:18" x14ac:dyDescent="0.2">
      <c r="R50169" s="94"/>
    </row>
    <row r="50184" spans="18:18" x14ac:dyDescent="0.2">
      <c r="R50184" s="235"/>
    </row>
    <row r="50185" spans="18:18" x14ac:dyDescent="0.2">
      <c r="R50185" s="234"/>
    </row>
    <row r="50186" spans="18:18" x14ac:dyDescent="0.2">
      <c r="R50186" s="236"/>
    </row>
    <row r="50187" spans="18:18" x14ac:dyDescent="0.2">
      <c r="R50187" s="236"/>
    </row>
    <row r="50188" spans="18:18" x14ac:dyDescent="0.2">
      <c r="R50188" s="234"/>
    </row>
    <row r="50189" spans="18:18" x14ac:dyDescent="0.2">
      <c r="R50189" s="236"/>
    </row>
    <row r="50190" spans="18:18" x14ac:dyDescent="0.2">
      <c r="R50190" s="236"/>
    </row>
    <row r="50191" spans="18:18" x14ac:dyDescent="0.2">
      <c r="R50191" s="237"/>
    </row>
    <row r="50192" spans="18:18" x14ac:dyDescent="0.2">
      <c r="R50192" s="237"/>
    </row>
    <row r="50197" spans="18:18" x14ac:dyDescent="0.2">
      <c r="R50197" s="97"/>
    </row>
    <row r="50198" spans="18:18" x14ac:dyDescent="0.2">
      <c r="R50198" s="234"/>
    </row>
    <row r="50199" spans="18:18" x14ac:dyDescent="0.2">
      <c r="R50199" s="262"/>
    </row>
    <row r="50200" spans="18:18" x14ac:dyDescent="0.2">
      <c r="R50200" s="234"/>
    </row>
    <row r="50201" spans="18:18" x14ac:dyDescent="0.2">
      <c r="R50201" s="234"/>
    </row>
    <row r="50202" spans="18:18" x14ac:dyDescent="0.2">
      <c r="R50202" s="94"/>
    </row>
    <row r="50217" spans="18:18" x14ac:dyDescent="0.2">
      <c r="R50217" s="235"/>
    </row>
    <row r="50218" spans="18:18" x14ac:dyDescent="0.2">
      <c r="R50218" s="234"/>
    </row>
    <row r="50219" spans="18:18" x14ac:dyDescent="0.2">
      <c r="R50219" s="236"/>
    </row>
    <row r="50220" spans="18:18" x14ac:dyDescent="0.2">
      <c r="R50220" s="236"/>
    </row>
    <row r="50221" spans="18:18" x14ac:dyDescent="0.2">
      <c r="R50221" s="234"/>
    </row>
    <row r="50222" spans="18:18" x14ac:dyDescent="0.2">
      <c r="R50222" s="236"/>
    </row>
    <row r="50223" spans="18:18" x14ac:dyDescent="0.2">
      <c r="R50223" s="236"/>
    </row>
    <row r="50224" spans="18:18" x14ac:dyDescent="0.2">
      <c r="R50224" s="237"/>
    </row>
    <row r="50225" spans="18:18" x14ac:dyDescent="0.2">
      <c r="R50225" s="237"/>
    </row>
    <row r="50230" spans="18:18" x14ac:dyDescent="0.2">
      <c r="R50230" s="97"/>
    </row>
    <row r="50231" spans="18:18" x14ac:dyDescent="0.2">
      <c r="R50231" s="234"/>
    </row>
    <row r="50232" spans="18:18" x14ac:dyDescent="0.2">
      <c r="R50232" s="262"/>
    </row>
    <row r="50233" spans="18:18" x14ac:dyDescent="0.2">
      <c r="R50233" s="234"/>
    </row>
    <row r="50234" spans="18:18" x14ac:dyDescent="0.2">
      <c r="R50234" s="234"/>
    </row>
    <row r="50235" spans="18:18" x14ac:dyDescent="0.2">
      <c r="R50235" s="94"/>
    </row>
    <row r="50250" spans="18:18" x14ac:dyDescent="0.2">
      <c r="R50250" s="235"/>
    </row>
    <row r="50251" spans="18:18" x14ac:dyDescent="0.2">
      <c r="R50251" s="234"/>
    </row>
    <row r="50252" spans="18:18" x14ac:dyDescent="0.2">
      <c r="R50252" s="236"/>
    </row>
    <row r="50253" spans="18:18" x14ac:dyDescent="0.2">
      <c r="R50253" s="236"/>
    </row>
    <row r="50254" spans="18:18" x14ac:dyDescent="0.2">
      <c r="R50254" s="234"/>
    </row>
    <row r="50255" spans="18:18" x14ac:dyDescent="0.2">
      <c r="R50255" s="236"/>
    </row>
    <row r="50256" spans="18:18" x14ac:dyDescent="0.2">
      <c r="R50256" s="236"/>
    </row>
    <row r="50257" spans="18:18" x14ac:dyDescent="0.2">
      <c r="R50257" s="237"/>
    </row>
    <row r="50258" spans="18:18" x14ac:dyDescent="0.2">
      <c r="R50258" s="237"/>
    </row>
    <row r="50263" spans="18:18" x14ac:dyDescent="0.2">
      <c r="R50263" s="97"/>
    </row>
    <row r="50264" spans="18:18" x14ac:dyDescent="0.2">
      <c r="R50264" s="234"/>
    </row>
    <row r="50265" spans="18:18" x14ac:dyDescent="0.2">
      <c r="R50265" s="262"/>
    </row>
    <row r="50266" spans="18:18" x14ac:dyDescent="0.2">
      <c r="R50266" s="234"/>
    </row>
    <row r="50267" spans="18:18" x14ac:dyDescent="0.2">
      <c r="R50267" s="234"/>
    </row>
    <row r="50268" spans="18:18" x14ac:dyDescent="0.2">
      <c r="R50268" s="94"/>
    </row>
    <row r="50283" spans="18:18" x14ac:dyDescent="0.2">
      <c r="R50283" s="235"/>
    </row>
    <row r="50284" spans="18:18" x14ac:dyDescent="0.2">
      <c r="R50284" s="234"/>
    </row>
    <row r="50285" spans="18:18" x14ac:dyDescent="0.2">
      <c r="R50285" s="236"/>
    </row>
    <row r="50286" spans="18:18" x14ac:dyDescent="0.2">
      <c r="R50286" s="236"/>
    </row>
    <row r="50287" spans="18:18" x14ac:dyDescent="0.2">
      <c r="R50287" s="234"/>
    </row>
    <row r="50288" spans="18:18" x14ac:dyDescent="0.2">
      <c r="R50288" s="236"/>
    </row>
    <row r="50289" spans="18:18" x14ac:dyDescent="0.2">
      <c r="R50289" s="236"/>
    </row>
    <row r="50290" spans="18:18" x14ac:dyDescent="0.2">
      <c r="R50290" s="237"/>
    </row>
    <row r="50291" spans="18:18" x14ac:dyDescent="0.2">
      <c r="R50291" s="237"/>
    </row>
    <row r="50296" spans="18:18" x14ac:dyDescent="0.2">
      <c r="R50296" s="97"/>
    </row>
    <row r="50297" spans="18:18" x14ac:dyDescent="0.2">
      <c r="R50297" s="234"/>
    </row>
    <row r="50298" spans="18:18" x14ac:dyDescent="0.2">
      <c r="R50298" s="262"/>
    </row>
    <row r="50299" spans="18:18" x14ac:dyDescent="0.2">
      <c r="R50299" s="234"/>
    </row>
    <row r="50300" spans="18:18" x14ac:dyDescent="0.2">
      <c r="R50300" s="234"/>
    </row>
    <row r="50301" spans="18:18" x14ac:dyDescent="0.2">
      <c r="R50301" s="94"/>
    </row>
    <row r="50316" spans="18:18" x14ac:dyDescent="0.2">
      <c r="R50316" s="235"/>
    </row>
    <row r="50317" spans="18:18" x14ac:dyDescent="0.2">
      <c r="R50317" s="234"/>
    </row>
    <row r="50318" spans="18:18" x14ac:dyDescent="0.2">
      <c r="R50318" s="236"/>
    </row>
    <row r="50319" spans="18:18" x14ac:dyDescent="0.2">
      <c r="R50319" s="236"/>
    </row>
    <row r="50320" spans="18:18" x14ac:dyDescent="0.2">
      <c r="R50320" s="234"/>
    </row>
    <row r="50321" spans="18:18" x14ac:dyDescent="0.2">
      <c r="R50321" s="236"/>
    </row>
    <row r="50322" spans="18:18" x14ac:dyDescent="0.2">
      <c r="R50322" s="236"/>
    </row>
    <row r="50323" spans="18:18" x14ac:dyDescent="0.2">
      <c r="R50323" s="237"/>
    </row>
    <row r="50324" spans="18:18" x14ac:dyDescent="0.2">
      <c r="R50324" s="237"/>
    </row>
    <row r="50329" spans="18:18" x14ac:dyDescent="0.2">
      <c r="R50329" s="97"/>
    </row>
    <row r="50330" spans="18:18" x14ac:dyDescent="0.2">
      <c r="R50330" s="234"/>
    </row>
    <row r="50331" spans="18:18" x14ac:dyDescent="0.2">
      <c r="R50331" s="262"/>
    </row>
    <row r="50332" spans="18:18" x14ac:dyDescent="0.2">
      <c r="R50332" s="234"/>
    </row>
    <row r="50333" spans="18:18" x14ac:dyDescent="0.2">
      <c r="R50333" s="234"/>
    </row>
    <row r="50334" spans="18:18" x14ac:dyDescent="0.2">
      <c r="R50334" s="94"/>
    </row>
    <row r="50349" spans="18:18" x14ac:dyDescent="0.2">
      <c r="R50349" s="235"/>
    </row>
    <row r="50350" spans="18:18" x14ac:dyDescent="0.2">
      <c r="R50350" s="234"/>
    </row>
    <row r="50351" spans="18:18" x14ac:dyDescent="0.2">
      <c r="R50351" s="236"/>
    </row>
    <row r="50352" spans="18:18" x14ac:dyDescent="0.2">
      <c r="R50352" s="236"/>
    </row>
    <row r="50353" spans="18:18" x14ac:dyDescent="0.2">
      <c r="R50353" s="234"/>
    </row>
    <row r="50354" spans="18:18" x14ac:dyDescent="0.2">
      <c r="R50354" s="236"/>
    </row>
    <row r="50355" spans="18:18" x14ac:dyDescent="0.2">
      <c r="R50355" s="236"/>
    </row>
    <row r="50356" spans="18:18" x14ac:dyDescent="0.2">
      <c r="R50356" s="237"/>
    </row>
    <row r="50357" spans="18:18" x14ac:dyDescent="0.2">
      <c r="R50357" s="237"/>
    </row>
    <row r="50362" spans="18:18" x14ac:dyDescent="0.2">
      <c r="R50362" s="97"/>
    </row>
    <row r="50363" spans="18:18" x14ac:dyDescent="0.2">
      <c r="R50363" s="234"/>
    </row>
    <row r="50364" spans="18:18" x14ac:dyDescent="0.2">
      <c r="R50364" s="262"/>
    </row>
    <row r="50365" spans="18:18" x14ac:dyDescent="0.2">
      <c r="R50365" s="234"/>
    </row>
    <row r="50366" spans="18:18" x14ac:dyDescent="0.2">
      <c r="R50366" s="234"/>
    </row>
    <row r="50367" spans="18:18" x14ac:dyDescent="0.2">
      <c r="R50367" s="94"/>
    </row>
    <row r="50382" spans="18:18" x14ac:dyDescent="0.2">
      <c r="R50382" s="235"/>
    </row>
    <row r="50383" spans="18:18" x14ac:dyDescent="0.2">
      <c r="R50383" s="234"/>
    </row>
    <row r="50384" spans="18:18" x14ac:dyDescent="0.2">
      <c r="R50384" s="236"/>
    </row>
    <row r="50385" spans="18:18" x14ac:dyDescent="0.2">
      <c r="R50385" s="236"/>
    </row>
    <row r="50386" spans="18:18" x14ac:dyDescent="0.2">
      <c r="R50386" s="234"/>
    </row>
    <row r="50387" spans="18:18" x14ac:dyDescent="0.2">
      <c r="R50387" s="236"/>
    </row>
    <row r="50388" spans="18:18" x14ac:dyDescent="0.2">
      <c r="R50388" s="236"/>
    </row>
    <row r="50389" spans="18:18" x14ac:dyDescent="0.2">
      <c r="R50389" s="237"/>
    </row>
    <row r="50390" spans="18:18" x14ac:dyDescent="0.2">
      <c r="R50390" s="237"/>
    </row>
    <row r="50395" spans="18:18" x14ac:dyDescent="0.2">
      <c r="R50395" s="97"/>
    </row>
    <row r="50396" spans="18:18" x14ac:dyDescent="0.2">
      <c r="R50396" s="234"/>
    </row>
    <row r="50397" spans="18:18" x14ac:dyDescent="0.2">
      <c r="R50397" s="262"/>
    </row>
    <row r="50398" spans="18:18" x14ac:dyDescent="0.2">
      <c r="R50398" s="234"/>
    </row>
    <row r="50399" spans="18:18" x14ac:dyDescent="0.2">
      <c r="R50399" s="234"/>
    </row>
    <row r="50400" spans="18:18" x14ac:dyDescent="0.2">
      <c r="R50400" s="94"/>
    </row>
    <row r="50415" spans="18:18" x14ac:dyDescent="0.2">
      <c r="R50415" s="235"/>
    </row>
    <row r="50416" spans="18:18" x14ac:dyDescent="0.2">
      <c r="R50416" s="234"/>
    </row>
    <row r="50417" spans="18:18" x14ac:dyDescent="0.2">
      <c r="R50417" s="236"/>
    </row>
    <row r="50418" spans="18:18" x14ac:dyDescent="0.2">
      <c r="R50418" s="236"/>
    </row>
    <row r="50419" spans="18:18" x14ac:dyDescent="0.2">
      <c r="R50419" s="234"/>
    </row>
    <row r="50420" spans="18:18" x14ac:dyDescent="0.2">
      <c r="R50420" s="236"/>
    </row>
    <row r="50421" spans="18:18" x14ac:dyDescent="0.2">
      <c r="R50421" s="236"/>
    </row>
    <row r="50422" spans="18:18" x14ac:dyDescent="0.2">
      <c r="R50422" s="237"/>
    </row>
    <row r="50423" spans="18:18" x14ac:dyDescent="0.2">
      <c r="R50423" s="237"/>
    </row>
    <row r="50428" spans="18:18" x14ac:dyDescent="0.2">
      <c r="R50428" s="97"/>
    </row>
    <row r="50429" spans="18:18" x14ac:dyDescent="0.2">
      <c r="R50429" s="234"/>
    </row>
    <row r="50430" spans="18:18" x14ac:dyDescent="0.2">
      <c r="R50430" s="262"/>
    </row>
    <row r="50431" spans="18:18" x14ac:dyDescent="0.2">
      <c r="R50431" s="234"/>
    </row>
    <row r="50432" spans="18:18" x14ac:dyDescent="0.2">
      <c r="R50432" s="234"/>
    </row>
    <row r="50433" spans="18:18" x14ac:dyDescent="0.2">
      <c r="R50433" s="94"/>
    </row>
    <row r="50448" spans="18:18" x14ac:dyDescent="0.2">
      <c r="R50448" s="235"/>
    </row>
    <row r="50449" spans="18:18" x14ac:dyDescent="0.2">
      <c r="R50449" s="234"/>
    </row>
    <row r="50450" spans="18:18" x14ac:dyDescent="0.2">
      <c r="R50450" s="236"/>
    </row>
    <row r="50451" spans="18:18" x14ac:dyDescent="0.2">
      <c r="R50451" s="236"/>
    </row>
    <row r="50452" spans="18:18" x14ac:dyDescent="0.2">
      <c r="R50452" s="234"/>
    </row>
    <row r="50453" spans="18:18" x14ac:dyDescent="0.2">
      <c r="R50453" s="236"/>
    </row>
    <row r="50454" spans="18:18" x14ac:dyDescent="0.2">
      <c r="R50454" s="236"/>
    </row>
    <row r="50455" spans="18:18" x14ac:dyDescent="0.2">
      <c r="R50455" s="237"/>
    </row>
    <row r="50456" spans="18:18" x14ac:dyDescent="0.2">
      <c r="R50456" s="237"/>
    </row>
    <row r="50461" spans="18:18" x14ac:dyDescent="0.2">
      <c r="R50461" s="97"/>
    </row>
    <row r="50462" spans="18:18" x14ac:dyDescent="0.2">
      <c r="R50462" s="234"/>
    </row>
    <row r="50463" spans="18:18" x14ac:dyDescent="0.2">
      <c r="R50463" s="262"/>
    </row>
    <row r="50464" spans="18:18" x14ac:dyDescent="0.2">
      <c r="R50464" s="234"/>
    </row>
    <row r="50465" spans="18:18" x14ac:dyDescent="0.2">
      <c r="R50465" s="234"/>
    </row>
    <row r="50466" spans="18:18" x14ac:dyDescent="0.2">
      <c r="R50466" s="94"/>
    </row>
    <row r="50481" spans="18:18" x14ac:dyDescent="0.2">
      <c r="R50481" s="235"/>
    </row>
    <row r="50482" spans="18:18" x14ac:dyDescent="0.2">
      <c r="R50482" s="234"/>
    </row>
    <row r="50483" spans="18:18" x14ac:dyDescent="0.2">
      <c r="R50483" s="236"/>
    </row>
    <row r="50484" spans="18:18" x14ac:dyDescent="0.2">
      <c r="R50484" s="236"/>
    </row>
    <row r="50485" spans="18:18" x14ac:dyDescent="0.2">
      <c r="R50485" s="234"/>
    </row>
    <row r="50486" spans="18:18" x14ac:dyDescent="0.2">
      <c r="R50486" s="236"/>
    </row>
    <row r="50487" spans="18:18" x14ac:dyDescent="0.2">
      <c r="R50487" s="236"/>
    </row>
    <row r="50488" spans="18:18" x14ac:dyDescent="0.2">
      <c r="R50488" s="237"/>
    </row>
    <row r="50489" spans="18:18" x14ac:dyDescent="0.2">
      <c r="R50489" s="237"/>
    </row>
    <row r="50494" spans="18:18" x14ac:dyDescent="0.2">
      <c r="R50494" s="97"/>
    </row>
    <row r="50495" spans="18:18" x14ac:dyDescent="0.2">
      <c r="R50495" s="234"/>
    </row>
    <row r="50496" spans="18:18" x14ac:dyDescent="0.2">
      <c r="R50496" s="262"/>
    </row>
    <row r="50497" spans="18:18" x14ac:dyDescent="0.2">
      <c r="R50497" s="234"/>
    </row>
    <row r="50498" spans="18:18" x14ac:dyDescent="0.2">
      <c r="R50498" s="234"/>
    </row>
    <row r="50499" spans="18:18" x14ac:dyDescent="0.2">
      <c r="R50499" s="94"/>
    </row>
    <row r="50514" spans="18:18" x14ac:dyDescent="0.2">
      <c r="R50514" s="235"/>
    </row>
    <row r="50515" spans="18:18" x14ac:dyDescent="0.2">
      <c r="R50515" s="234"/>
    </row>
    <row r="50516" spans="18:18" x14ac:dyDescent="0.2">
      <c r="R50516" s="236"/>
    </row>
    <row r="50517" spans="18:18" x14ac:dyDescent="0.2">
      <c r="R50517" s="236"/>
    </row>
    <row r="50518" spans="18:18" x14ac:dyDescent="0.2">
      <c r="R50518" s="234"/>
    </row>
    <row r="50519" spans="18:18" x14ac:dyDescent="0.2">
      <c r="R50519" s="236"/>
    </row>
    <row r="50520" spans="18:18" x14ac:dyDescent="0.2">
      <c r="R50520" s="236"/>
    </row>
    <row r="50521" spans="18:18" x14ac:dyDescent="0.2">
      <c r="R50521" s="237"/>
    </row>
    <row r="50522" spans="18:18" x14ac:dyDescent="0.2">
      <c r="R50522" s="237"/>
    </row>
    <row r="50527" spans="18:18" x14ac:dyDescent="0.2">
      <c r="R50527" s="97"/>
    </row>
    <row r="50528" spans="18:18" x14ac:dyDescent="0.2">
      <c r="R50528" s="234"/>
    </row>
    <row r="50529" spans="18:18" x14ac:dyDescent="0.2">
      <c r="R50529" s="262"/>
    </row>
    <row r="50530" spans="18:18" x14ac:dyDescent="0.2">
      <c r="R50530" s="234"/>
    </row>
    <row r="50531" spans="18:18" x14ac:dyDescent="0.2">
      <c r="R50531" s="234"/>
    </row>
    <row r="50532" spans="18:18" x14ac:dyDescent="0.2">
      <c r="R50532" s="94"/>
    </row>
    <row r="50547" spans="18:18" x14ac:dyDescent="0.2">
      <c r="R50547" s="235"/>
    </row>
    <row r="50548" spans="18:18" x14ac:dyDescent="0.2">
      <c r="R50548" s="234"/>
    </row>
    <row r="50549" spans="18:18" x14ac:dyDescent="0.2">
      <c r="R50549" s="236"/>
    </row>
    <row r="50550" spans="18:18" x14ac:dyDescent="0.2">
      <c r="R50550" s="236"/>
    </row>
    <row r="50551" spans="18:18" x14ac:dyDescent="0.2">
      <c r="R50551" s="234"/>
    </row>
    <row r="50552" spans="18:18" x14ac:dyDescent="0.2">
      <c r="R50552" s="236"/>
    </row>
    <row r="50553" spans="18:18" x14ac:dyDescent="0.2">
      <c r="R50553" s="236"/>
    </row>
    <row r="50554" spans="18:18" x14ac:dyDescent="0.2">
      <c r="R50554" s="237"/>
    </row>
    <row r="50555" spans="18:18" x14ac:dyDescent="0.2">
      <c r="R50555" s="237"/>
    </row>
    <row r="50560" spans="18:18" x14ac:dyDescent="0.2">
      <c r="R50560" s="97"/>
    </row>
    <row r="50561" spans="18:18" x14ac:dyDescent="0.2">
      <c r="R50561" s="234"/>
    </row>
    <row r="50562" spans="18:18" x14ac:dyDescent="0.2">
      <c r="R50562" s="262"/>
    </row>
    <row r="50563" spans="18:18" x14ac:dyDescent="0.2">
      <c r="R50563" s="234"/>
    </row>
    <row r="50564" spans="18:18" x14ac:dyDescent="0.2">
      <c r="R50564" s="234"/>
    </row>
    <row r="50565" spans="18:18" x14ac:dyDescent="0.2">
      <c r="R50565" s="94"/>
    </row>
    <row r="50580" spans="18:18" x14ac:dyDescent="0.2">
      <c r="R50580" s="235"/>
    </row>
    <row r="50581" spans="18:18" x14ac:dyDescent="0.2">
      <c r="R50581" s="234"/>
    </row>
    <row r="50582" spans="18:18" x14ac:dyDescent="0.2">
      <c r="R50582" s="236"/>
    </row>
    <row r="50583" spans="18:18" x14ac:dyDescent="0.2">
      <c r="R50583" s="236"/>
    </row>
    <row r="50584" spans="18:18" x14ac:dyDescent="0.2">
      <c r="R50584" s="234"/>
    </row>
    <row r="50585" spans="18:18" x14ac:dyDescent="0.2">
      <c r="R50585" s="236"/>
    </row>
    <row r="50586" spans="18:18" x14ac:dyDescent="0.2">
      <c r="R50586" s="236"/>
    </row>
    <row r="50587" spans="18:18" x14ac:dyDescent="0.2">
      <c r="R50587" s="237"/>
    </row>
    <row r="50588" spans="18:18" x14ac:dyDescent="0.2">
      <c r="R50588" s="237"/>
    </row>
    <row r="50593" spans="18:18" x14ac:dyDescent="0.2">
      <c r="R50593" s="97"/>
    </row>
    <row r="50594" spans="18:18" x14ac:dyDescent="0.2">
      <c r="R50594" s="234"/>
    </row>
    <row r="50595" spans="18:18" x14ac:dyDescent="0.2">
      <c r="R50595" s="262"/>
    </row>
    <row r="50596" spans="18:18" x14ac:dyDescent="0.2">
      <c r="R50596" s="234"/>
    </row>
    <row r="50597" spans="18:18" x14ac:dyDescent="0.2">
      <c r="R50597" s="234"/>
    </row>
    <row r="50598" spans="18:18" x14ac:dyDescent="0.2">
      <c r="R50598" s="94"/>
    </row>
    <row r="50613" spans="18:18" x14ac:dyDescent="0.2">
      <c r="R50613" s="235"/>
    </row>
    <row r="50614" spans="18:18" x14ac:dyDescent="0.2">
      <c r="R50614" s="234"/>
    </row>
    <row r="50615" spans="18:18" x14ac:dyDescent="0.2">
      <c r="R50615" s="236"/>
    </row>
    <row r="50616" spans="18:18" x14ac:dyDescent="0.2">
      <c r="R50616" s="236"/>
    </row>
    <row r="50617" spans="18:18" x14ac:dyDescent="0.2">
      <c r="R50617" s="234"/>
    </row>
    <row r="50618" spans="18:18" x14ac:dyDescent="0.2">
      <c r="R50618" s="236"/>
    </row>
    <row r="50619" spans="18:18" x14ac:dyDescent="0.2">
      <c r="R50619" s="236"/>
    </row>
    <row r="50620" spans="18:18" x14ac:dyDescent="0.2">
      <c r="R50620" s="237"/>
    </row>
    <row r="50621" spans="18:18" x14ac:dyDescent="0.2">
      <c r="R50621" s="237"/>
    </row>
    <row r="50626" spans="18:18" x14ac:dyDescent="0.2">
      <c r="R50626" s="97"/>
    </row>
    <row r="50627" spans="18:18" x14ac:dyDescent="0.2">
      <c r="R50627" s="234"/>
    </row>
    <row r="50628" spans="18:18" x14ac:dyDescent="0.2">
      <c r="R50628" s="262"/>
    </row>
    <row r="50629" spans="18:18" x14ac:dyDescent="0.2">
      <c r="R50629" s="234"/>
    </row>
    <row r="50630" spans="18:18" x14ac:dyDescent="0.2">
      <c r="R50630" s="234"/>
    </row>
    <row r="50631" spans="18:18" x14ac:dyDescent="0.2">
      <c r="R50631" s="94"/>
    </row>
    <row r="50646" spans="18:18" x14ac:dyDescent="0.2">
      <c r="R50646" s="235"/>
    </row>
    <row r="50647" spans="18:18" x14ac:dyDescent="0.2">
      <c r="R50647" s="234"/>
    </row>
    <row r="50648" spans="18:18" x14ac:dyDescent="0.2">
      <c r="R50648" s="236"/>
    </row>
    <row r="50649" spans="18:18" x14ac:dyDescent="0.2">
      <c r="R50649" s="236"/>
    </row>
    <row r="50650" spans="18:18" x14ac:dyDescent="0.2">
      <c r="R50650" s="234"/>
    </row>
    <row r="50651" spans="18:18" x14ac:dyDescent="0.2">
      <c r="R50651" s="236"/>
    </row>
    <row r="50652" spans="18:18" x14ac:dyDescent="0.2">
      <c r="R50652" s="236"/>
    </row>
    <row r="50653" spans="18:18" x14ac:dyDescent="0.2">
      <c r="R50653" s="237"/>
    </row>
    <row r="50654" spans="18:18" x14ac:dyDescent="0.2">
      <c r="R50654" s="237"/>
    </row>
    <row r="50659" spans="18:18" x14ac:dyDescent="0.2">
      <c r="R50659" s="97"/>
    </row>
    <row r="50660" spans="18:18" x14ac:dyDescent="0.2">
      <c r="R50660" s="234"/>
    </row>
    <row r="50661" spans="18:18" x14ac:dyDescent="0.2">
      <c r="R50661" s="262"/>
    </row>
    <row r="50662" spans="18:18" x14ac:dyDescent="0.2">
      <c r="R50662" s="234"/>
    </row>
    <row r="50663" spans="18:18" x14ac:dyDescent="0.2">
      <c r="R50663" s="234"/>
    </row>
    <row r="50664" spans="18:18" x14ac:dyDescent="0.2">
      <c r="R50664" s="94"/>
    </row>
    <row r="50679" spans="18:18" x14ac:dyDescent="0.2">
      <c r="R50679" s="235"/>
    </row>
    <row r="50680" spans="18:18" x14ac:dyDescent="0.2">
      <c r="R50680" s="234"/>
    </row>
    <row r="50681" spans="18:18" x14ac:dyDescent="0.2">
      <c r="R50681" s="236"/>
    </row>
    <row r="50682" spans="18:18" x14ac:dyDescent="0.2">
      <c r="R50682" s="236"/>
    </row>
    <row r="50683" spans="18:18" x14ac:dyDescent="0.2">
      <c r="R50683" s="234"/>
    </row>
    <row r="50684" spans="18:18" x14ac:dyDescent="0.2">
      <c r="R50684" s="236"/>
    </row>
    <row r="50685" spans="18:18" x14ac:dyDescent="0.2">
      <c r="R50685" s="236"/>
    </row>
    <row r="50686" spans="18:18" x14ac:dyDescent="0.2">
      <c r="R50686" s="237"/>
    </row>
    <row r="50687" spans="18:18" x14ac:dyDescent="0.2">
      <c r="R50687" s="237"/>
    </row>
    <row r="50692" spans="18:18" x14ac:dyDescent="0.2">
      <c r="R50692" s="97"/>
    </row>
    <row r="50693" spans="18:18" x14ac:dyDescent="0.2">
      <c r="R50693" s="234"/>
    </row>
    <row r="50694" spans="18:18" x14ac:dyDescent="0.2">
      <c r="R50694" s="262"/>
    </row>
    <row r="50695" spans="18:18" x14ac:dyDescent="0.2">
      <c r="R50695" s="234"/>
    </row>
    <row r="50696" spans="18:18" x14ac:dyDescent="0.2">
      <c r="R50696" s="234"/>
    </row>
    <row r="50697" spans="18:18" x14ac:dyDescent="0.2">
      <c r="R50697" s="94"/>
    </row>
    <row r="50712" spans="18:18" x14ac:dyDescent="0.2">
      <c r="R50712" s="235"/>
    </row>
    <row r="50713" spans="18:18" x14ac:dyDescent="0.2">
      <c r="R50713" s="234"/>
    </row>
    <row r="50714" spans="18:18" x14ac:dyDescent="0.2">
      <c r="R50714" s="236"/>
    </row>
    <row r="50715" spans="18:18" x14ac:dyDescent="0.2">
      <c r="R50715" s="236"/>
    </row>
    <row r="50716" spans="18:18" x14ac:dyDescent="0.2">
      <c r="R50716" s="234"/>
    </row>
    <row r="50717" spans="18:18" x14ac:dyDescent="0.2">
      <c r="R50717" s="236"/>
    </row>
    <row r="50718" spans="18:18" x14ac:dyDescent="0.2">
      <c r="R50718" s="236"/>
    </row>
    <row r="50719" spans="18:18" x14ac:dyDescent="0.2">
      <c r="R50719" s="237"/>
    </row>
    <row r="50720" spans="18:18" x14ac:dyDescent="0.2">
      <c r="R50720" s="237"/>
    </row>
    <row r="50725" spans="18:18" x14ac:dyDescent="0.2">
      <c r="R50725" s="97"/>
    </row>
    <row r="50726" spans="18:18" x14ac:dyDescent="0.2">
      <c r="R50726" s="234"/>
    </row>
    <row r="50727" spans="18:18" x14ac:dyDescent="0.2">
      <c r="R50727" s="262"/>
    </row>
    <row r="50728" spans="18:18" x14ac:dyDescent="0.2">
      <c r="R50728" s="234"/>
    </row>
    <row r="50729" spans="18:18" x14ac:dyDescent="0.2">
      <c r="R50729" s="234"/>
    </row>
    <row r="50730" spans="18:18" x14ac:dyDescent="0.2">
      <c r="R50730" s="94"/>
    </row>
    <row r="50745" spans="18:18" x14ac:dyDescent="0.2">
      <c r="R50745" s="235"/>
    </row>
    <row r="50746" spans="18:18" x14ac:dyDescent="0.2">
      <c r="R50746" s="234"/>
    </row>
    <row r="50747" spans="18:18" x14ac:dyDescent="0.2">
      <c r="R50747" s="236"/>
    </row>
    <row r="50748" spans="18:18" x14ac:dyDescent="0.2">
      <c r="R50748" s="236"/>
    </row>
    <row r="50749" spans="18:18" x14ac:dyDescent="0.2">
      <c r="R50749" s="234"/>
    </row>
    <row r="50750" spans="18:18" x14ac:dyDescent="0.2">
      <c r="R50750" s="236"/>
    </row>
    <row r="50751" spans="18:18" x14ac:dyDescent="0.2">
      <c r="R50751" s="236"/>
    </row>
    <row r="50752" spans="18:18" x14ac:dyDescent="0.2">
      <c r="R50752" s="237"/>
    </row>
    <row r="50753" spans="18:18" x14ac:dyDescent="0.2">
      <c r="R50753" s="237"/>
    </row>
    <row r="50758" spans="18:18" x14ac:dyDescent="0.2">
      <c r="R50758" s="97"/>
    </row>
    <row r="50759" spans="18:18" x14ac:dyDescent="0.2">
      <c r="R50759" s="234"/>
    </row>
    <row r="50760" spans="18:18" x14ac:dyDescent="0.2">
      <c r="R50760" s="262"/>
    </row>
    <row r="50761" spans="18:18" x14ac:dyDescent="0.2">
      <c r="R50761" s="234"/>
    </row>
    <row r="50762" spans="18:18" x14ac:dyDescent="0.2">
      <c r="R50762" s="234"/>
    </row>
    <row r="50763" spans="18:18" x14ac:dyDescent="0.2">
      <c r="R50763" s="94"/>
    </row>
    <row r="50778" spans="18:18" x14ac:dyDescent="0.2">
      <c r="R50778" s="235"/>
    </row>
    <row r="50779" spans="18:18" x14ac:dyDescent="0.2">
      <c r="R50779" s="234"/>
    </row>
    <row r="50780" spans="18:18" x14ac:dyDescent="0.2">
      <c r="R50780" s="236"/>
    </row>
    <row r="50781" spans="18:18" x14ac:dyDescent="0.2">
      <c r="R50781" s="236"/>
    </row>
    <row r="50782" spans="18:18" x14ac:dyDescent="0.2">
      <c r="R50782" s="234"/>
    </row>
    <row r="50783" spans="18:18" x14ac:dyDescent="0.2">
      <c r="R50783" s="236"/>
    </row>
    <row r="50784" spans="18:18" x14ac:dyDescent="0.2">
      <c r="R50784" s="236"/>
    </row>
    <row r="50785" spans="18:18" x14ac:dyDescent="0.2">
      <c r="R50785" s="237"/>
    </row>
    <row r="50786" spans="18:18" x14ac:dyDescent="0.2">
      <c r="R50786" s="237"/>
    </row>
    <row r="50791" spans="18:18" x14ac:dyDescent="0.2">
      <c r="R50791" s="97"/>
    </row>
    <row r="50792" spans="18:18" x14ac:dyDescent="0.2">
      <c r="R50792" s="234"/>
    </row>
    <row r="50793" spans="18:18" x14ac:dyDescent="0.2">
      <c r="R50793" s="262"/>
    </row>
    <row r="50794" spans="18:18" x14ac:dyDescent="0.2">
      <c r="R50794" s="234"/>
    </row>
    <row r="50795" spans="18:18" x14ac:dyDescent="0.2">
      <c r="R50795" s="234"/>
    </row>
    <row r="50796" spans="18:18" x14ac:dyDescent="0.2">
      <c r="R50796" s="94"/>
    </row>
    <row r="50811" spans="18:18" x14ac:dyDescent="0.2">
      <c r="R50811" s="235"/>
    </row>
    <row r="50812" spans="18:18" x14ac:dyDescent="0.2">
      <c r="R50812" s="234"/>
    </row>
    <row r="50813" spans="18:18" x14ac:dyDescent="0.2">
      <c r="R50813" s="236"/>
    </row>
    <row r="50814" spans="18:18" x14ac:dyDescent="0.2">
      <c r="R50814" s="236"/>
    </row>
    <row r="50815" spans="18:18" x14ac:dyDescent="0.2">
      <c r="R50815" s="234"/>
    </row>
    <row r="50816" spans="18:18" x14ac:dyDescent="0.2">
      <c r="R50816" s="236"/>
    </row>
    <row r="50817" spans="18:18" x14ac:dyDescent="0.2">
      <c r="R50817" s="236"/>
    </row>
    <row r="50818" spans="18:18" x14ac:dyDescent="0.2">
      <c r="R50818" s="237"/>
    </row>
    <row r="50819" spans="18:18" x14ac:dyDescent="0.2">
      <c r="R50819" s="237"/>
    </row>
    <row r="50824" spans="18:18" x14ac:dyDescent="0.2">
      <c r="R50824" s="97"/>
    </row>
    <row r="50825" spans="18:18" x14ac:dyDescent="0.2">
      <c r="R50825" s="234"/>
    </row>
    <row r="50826" spans="18:18" x14ac:dyDescent="0.2">
      <c r="R50826" s="262"/>
    </row>
    <row r="50827" spans="18:18" x14ac:dyDescent="0.2">
      <c r="R50827" s="234"/>
    </row>
    <row r="50828" spans="18:18" x14ac:dyDescent="0.2">
      <c r="R50828" s="234"/>
    </row>
    <row r="50829" spans="18:18" x14ac:dyDescent="0.2">
      <c r="R50829" s="94"/>
    </row>
    <row r="50844" spans="18:18" x14ac:dyDescent="0.2">
      <c r="R50844" s="235"/>
    </row>
    <row r="50845" spans="18:18" x14ac:dyDescent="0.2">
      <c r="R50845" s="234"/>
    </row>
    <row r="50846" spans="18:18" x14ac:dyDescent="0.2">
      <c r="R50846" s="236"/>
    </row>
    <row r="50847" spans="18:18" x14ac:dyDescent="0.2">
      <c r="R50847" s="236"/>
    </row>
    <row r="50848" spans="18:18" x14ac:dyDescent="0.2">
      <c r="R50848" s="234"/>
    </row>
    <row r="50849" spans="18:18" x14ac:dyDescent="0.2">
      <c r="R50849" s="236"/>
    </row>
    <row r="50850" spans="18:18" x14ac:dyDescent="0.2">
      <c r="R50850" s="236"/>
    </row>
    <row r="50851" spans="18:18" x14ac:dyDescent="0.2">
      <c r="R50851" s="237"/>
    </row>
    <row r="50852" spans="18:18" x14ac:dyDescent="0.2">
      <c r="R50852" s="237"/>
    </row>
    <row r="50857" spans="18:18" x14ac:dyDescent="0.2">
      <c r="R50857" s="97"/>
    </row>
    <row r="50858" spans="18:18" x14ac:dyDescent="0.2">
      <c r="R50858" s="234"/>
    </row>
    <row r="50859" spans="18:18" x14ac:dyDescent="0.2">
      <c r="R50859" s="262"/>
    </row>
    <row r="50860" spans="18:18" x14ac:dyDescent="0.2">
      <c r="R50860" s="234"/>
    </row>
    <row r="50861" spans="18:18" x14ac:dyDescent="0.2">
      <c r="R50861" s="234"/>
    </row>
    <row r="50862" spans="18:18" x14ac:dyDescent="0.2">
      <c r="R50862" s="94"/>
    </row>
    <row r="50877" spans="18:18" x14ac:dyDescent="0.2">
      <c r="R50877" s="235"/>
    </row>
    <row r="50878" spans="18:18" x14ac:dyDescent="0.2">
      <c r="R50878" s="234"/>
    </row>
    <row r="50879" spans="18:18" x14ac:dyDescent="0.2">
      <c r="R50879" s="236"/>
    </row>
    <row r="50880" spans="18:18" x14ac:dyDescent="0.2">
      <c r="R50880" s="236"/>
    </row>
    <row r="50881" spans="18:18" x14ac:dyDescent="0.2">
      <c r="R50881" s="234"/>
    </row>
    <row r="50882" spans="18:18" x14ac:dyDescent="0.2">
      <c r="R50882" s="236"/>
    </row>
    <row r="50883" spans="18:18" x14ac:dyDescent="0.2">
      <c r="R50883" s="236"/>
    </row>
    <row r="50884" spans="18:18" x14ac:dyDescent="0.2">
      <c r="R50884" s="237"/>
    </row>
    <row r="50885" spans="18:18" x14ac:dyDescent="0.2">
      <c r="R50885" s="237"/>
    </row>
    <row r="50890" spans="18:18" x14ac:dyDescent="0.2">
      <c r="R50890" s="97"/>
    </row>
    <row r="50891" spans="18:18" x14ac:dyDescent="0.2">
      <c r="R50891" s="234"/>
    </row>
    <row r="50892" spans="18:18" x14ac:dyDescent="0.2">
      <c r="R50892" s="262"/>
    </row>
    <row r="50893" spans="18:18" x14ac:dyDescent="0.2">
      <c r="R50893" s="234"/>
    </row>
    <row r="50894" spans="18:18" x14ac:dyDescent="0.2">
      <c r="R50894" s="234"/>
    </row>
    <row r="50895" spans="18:18" x14ac:dyDescent="0.2">
      <c r="R50895" s="94"/>
    </row>
    <row r="50910" spans="18:18" x14ac:dyDescent="0.2">
      <c r="R50910" s="235"/>
    </row>
    <row r="50911" spans="18:18" x14ac:dyDescent="0.2">
      <c r="R50911" s="234"/>
    </row>
    <row r="50912" spans="18:18" x14ac:dyDescent="0.2">
      <c r="R50912" s="236"/>
    </row>
    <row r="50913" spans="18:18" x14ac:dyDescent="0.2">
      <c r="R50913" s="236"/>
    </row>
    <row r="50914" spans="18:18" x14ac:dyDescent="0.2">
      <c r="R50914" s="234"/>
    </row>
    <row r="50915" spans="18:18" x14ac:dyDescent="0.2">
      <c r="R50915" s="236"/>
    </row>
    <row r="50916" spans="18:18" x14ac:dyDescent="0.2">
      <c r="R50916" s="236"/>
    </row>
    <row r="50917" spans="18:18" x14ac:dyDescent="0.2">
      <c r="R50917" s="237"/>
    </row>
    <row r="50918" spans="18:18" x14ac:dyDescent="0.2">
      <c r="R50918" s="237"/>
    </row>
    <row r="50923" spans="18:18" x14ac:dyDescent="0.2">
      <c r="R50923" s="97"/>
    </row>
    <row r="50924" spans="18:18" x14ac:dyDescent="0.2">
      <c r="R50924" s="234"/>
    </row>
    <row r="50925" spans="18:18" x14ac:dyDescent="0.2">
      <c r="R50925" s="262"/>
    </row>
    <row r="50926" spans="18:18" x14ac:dyDescent="0.2">
      <c r="R50926" s="234"/>
    </row>
    <row r="50927" spans="18:18" x14ac:dyDescent="0.2">
      <c r="R50927" s="234"/>
    </row>
    <row r="50928" spans="18:18" x14ac:dyDescent="0.2">
      <c r="R50928" s="94"/>
    </row>
    <row r="50943" spans="18:18" x14ac:dyDescent="0.2">
      <c r="R50943" s="235"/>
    </row>
    <row r="50944" spans="18:18" x14ac:dyDescent="0.2">
      <c r="R50944" s="234"/>
    </row>
    <row r="50945" spans="18:18" x14ac:dyDescent="0.2">
      <c r="R50945" s="236"/>
    </row>
    <row r="50946" spans="18:18" x14ac:dyDescent="0.2">
      <c r="R50946" s="236"/>
    </row>
    <row r="50947" spans="18:18" x14ac:dyDescent="0.2">
      <c r="R50947" s="234"/>
    </row>
    <row r="50948" spans="18:18" x14ac:dyDescent="0.2">
      <c r="R50948" s="236"/>
    </row>
    <row r="50949" spans="18:18" x14ac:dyDescent="0.2">
      <c r="R50949" s="236"/>
    </row>
    <row r="50950" spans="18:18" x14ac:dyDescent="0.2">
      <c r="R50950" s="237"/>
    </row>
    <row r="50951" spans="18:18" x14ac:dyDescent="0.2">
      <c r="R50951" s="237"/>
    </row>
    <row r="50956" spans="18:18" x14ac:dyDescent="0.2">
      <c r="R50956" s="97"/>
    </row>
    <row r="50957" spans="18:18" x14ac:dyDescent="0.2">
      <c r="R50957" s="234"/>
    </row>
    <row r="50958" spans="18:18" x14ac:dyDescent="0.2">
      <c r="R50958" s="262"/>
    </row>
    <row r="50959" spans="18:18" x14ac:dyDescent="0.2">
      <c r="R50959" s="234"/>
    </row>
    <row r="50960" spans="18:18" x14ac:dyDescent="0.2">
      <c r="R50960" s="234"/>
    </row>
    <row r="50961" spans="18:18" x14ac:dyDescent="0.2">
      <c r="R50961" s="94"/>
    </row>
    <row r="50976" spans="18:18" x14ac:dyDescent="0.2">
      <c r="R50976" s="235"/>
    </row>
    <row r="50977" spans="18:18" x14ac:dyDescent="0.2">
      <c r="R50977" s="234"/>
    </row>
    <row r="50978" spans="18:18" x14ac:dyDescent="0.2">
      <c r="R50978" s="236"/>
    </row>
    <row r="50979" spans="18:18" x14ac:dyDescent="0.2">
      <c r="R50979" s="236"/>
    </row>
    <row r="50980" spans="18:18" x14ac:dyDescent="0.2">
      <c r="R50980" s="234"/>
    </row>
    <row r="50981" spans="18:18" x14ac:dyDescent="0.2">
      <c r="R50981" s="236"/>
    </row>
    <row r="50982" spans="18:18" x14ac:dyDescent="0.2">
      <c r="R50982" s="236"/>
    </row>
    <row r="50983" spans="18:18" x14ac:dyDescent="0.2">
      <c r="R50983" s="237"/>
    </row>
    <row r="50984" spans="18:18" x14ac:dyDescent="0.2">
      <c r="R50984" s="237"/>
    </row>
    <row r="50989" spans="18:18" x14ac:dyDescent="0.2">
      <c r="R50989" s="97"/>
    </row>
    <row r="50990" spans="18:18" x14ac:dyDescent="0.2">
      <c r="R50990" s="234"/>
    </row>
    <row r="50991" spans="18:18" x14ac:dyDescent="0.2">
      <c r="R50991" s="262"/>
    </row>
    <row r="50992" spans="18:18" x14ac:dyDescent="0.2">
      <c r="R50992" s="234"/>
    </row>
    <row r="50993" spans="18:18" x14ac:dyDescent="0.2">
      <c r="R50993" s="234"/>
    </row>
    <row r="50994" spans="18:18" x14ac:dyDescent="0.2">
      <c r="R50994" s="94"/>
    </row>
    <row r="51009" spans="18:18" x14ac:dyDescent="0.2">
      <c r="R51009" s="235"/>
    </row>
    <row r="51010" spans="18:18" x14ac:dyDescent="0.2">
      <c r="R51010" s="234"/>
    </row>
    <row r="51011" spans="18:18" x14ac:dyDescent="0.2">
      <c r="R51011" s="236"/>
    </row>
    <row r="51012" spans="18:18" x14ac:dyDescent="0.2">
      <c r="R51012" s="236"/>
    </row>
    <row r="51013" spans="18:18" x14ac:dyDescent="0.2">
      <c r="R51013" s="234"/>
    </row>
    <row r="51014" spans="18:18" x14ac:dyDescent="0.2">
      <c r="R51014" s="236"/>
    </row>
    <row r="51015" spans="18:18" x14ac:dyDescent="0.2">
      <c r="R51015" s="236"/>
    </row>
    <row r="51016" spans="18:18" x14ac:dyDescent="0.2">
      <c r="R51016" s="237"/>
    </row>
    <row r="51017" spans="18:18" x14ac:dyDescent="0.2">
      <c r="R51017" s="237"/>
    </row>
    <row r="51022" spans="18:18" x14ac:dyDescent="0.2">
      <c r="R51022" s="97"/>
    </row>
    <row r="51023" spans="18:18" x14ac:dyDescent="0.2">
      <c r="R51023" s="234"/>
    </row>
    <row r="51024" spans="18:18" x14ac:dyDescent="0.2">
      <c r="R51024" s="262"/>
    </row>
    <row r="51025" spans="18:18" x14ac:dyDescent="0.2">
      <c r="R51025" s="234"/>
    </row>
    <row r="51026" spans="18:18" x14ac:dyDescent="0.2">
      <c r="R51026" s="234"/>
    </row>
    <row r="51027" spans="18:18" x14ac:dyDescent="0.2">
      <c r="R51027" s="94"/>
    </row>
    <row r="51042" spans="18:18" x14ac:dyDescent="0.2">
      <c r="R51042" s="235"/>
    </row>
    <row r="51043" spans="18:18" x14ac:dyDescent="0.2">
      <c r="R51043" s="234"/>
    </row>
    <row r="51044" spans="18:18" x14ac:dyDescent="0.2">
      <c r="R51044" s="236"/>
    </row>
    <row r="51045" spans="18:18" x14ac:dyDescent="0.2">
      <c r="R51045" s="236"/>
    </row>
    <row r="51046" spans="18:18" x14ac:dyDescent="0.2">
      <c r="R51046" s="234"/>
    </row>
    <row r="51047" spans="18:18" x14ac:dyDescent="0.2">
      <c r="R51047" s="236"/>
    </row>
    <row r="51048" spans="18:18" x14ac:dyDescent="0.2">
      <c r="R51048" s="236"/>
    </row>
    <row r="51049" spans="18:18" x14ac:dyDescent="0.2">
      <c r="R51049" s="237"/>
    </row>
    <row r="51050" spans="18:18" x14ac:dyDescent="0.2">
      <c r="R51050" s="237"/>
    </row>
    <row r="51055" spans="18:18" x14ac:dyDescent="0.2">
      <c r="R51055" s="97"/>
    </row>
    <row r="51056" spans="18:18" x14ac:dyDescent="0.2">
      <c r="R51056" s="234"/>
    </row>
    <row r="51057" spans="18:18" x14ac:dyDescent="0.2">
      <c r="R51057" s="262"/>
    </row>
    <row r="51058" spans="18:18" x14ac:dyDescent="0.2">
      <c r="R51058" s="234"/>
    </row>
    <row r="51059" spans="18:18" x14ac:dyDescent="0.2">
      <c r="R51059" s="234"/>
    </row>
    <row r="51060" spans="18:18" x14ac:dyDescent="0.2">
      <c r="R51060" s="94"/>
    </row>
    <row r="51075" spans="18:18" x14ac:dyDescent="0.2">
      <c r="R51075" s="235"/>
    </row>
    <row r="51076" spans="18:18" x14ac:dyDescent="0.2">
      <c r="R51076" s="234"/>
    </row>
    <row r="51077" spans="18:18" x14ac:dyDescent="0.2">
      <c r="R51077" s="236"/>
    </row>
    <row r="51078" spans="18:18" x14ac:dyDescent="0.2">
      <c r="R51078" s="236"/>
    </row>
    <row r="51079" spans="18:18" x14ac:dyDescent="0.2">
      <c r="R51079" s="234"/>
    </row>
    <row r="51080" spans="18:18" x14ac:dyDescent="0.2">
      <c r="R51080" s="236"/>
    </row>
    <row r="51081" spans="18:18" x14ac:dyDescent="0.2">
      <c r="R51081" s="236"/>
    </row>
    <row r="51082" spans="18:18" x14ac:dyDescent="0.2">
      <c r="R51082" s="237"/>
    </row>
    <row r="51083" spans="18:18" x14ac:dyDescent="0.2">
      <c r="R51083" s="237"/>
    </row>
    <row r="51088" spans="18:18" x14ac:dyDescent="0.2">
      <c r="R51088" s="97"/>
    </row>
    <row r="51089" spans="18:18" x14ac:dyDescent="0.2">
      <c r="R51089" s="234"/>
    </row>
    <row r="51090" spans="18:18" x14ac:dyDescent="0.2">
      <c r="R51090" s="262"/>
    </row>
    <row r="51091" spans="18:18" x14ac:dyDescent="0.2">
      <c r="R51091" s="234"/>
    </row>
    <row r="51092" spans="18:18" x14ac:dyDescent="0.2">
      <c r="R51092" s="234"/>
    </row>
    <row r="51093" spans="18:18" x14ac:dyDescent="0.2">
      <c r="R51093" s="94"/>
    </row>
    <row r="51108" spans="18:18" x14ac:dyDescent="0.2">
      <c r="R51108" s="235"/>
    </row>
    <row r="51109" spans="18:18" x14ac:dyDescent="0.2">
      <c r="R51109" s="234"/>
    </row>
    <row r="51110" spans="18:18" x14ac:dyDescent="0.2">
      <c r="R51110" s="236"/>
    </row>
    <row r="51111" spans="18:18" x14ac:dyDescent="0.2">
      <c r="R51111" s="236"/>
    </row>
    <row r="51112" spans="18:18" x14ac:dyDescent="0.2">
      <c r="R51112" s="234"/>
    </row>
    <row r="51113" spans="18:18" x14ac:dyDescent="0.2">
      <c r="R51113" s="236"/>
    </row>
    <row r="51114" spans="18:18" x14ac:dyDescent="0.2">
      <c r="R51114" s="236"/>
    </row>
    <row r="51115" spans="18:18" x14ac:dyDescent="0.2">
      <c r="R51115" s="237"/>
    </row>
    <row r="51116" spans="18:18" x14ac:dyDescent="0.2">
      <c r="R51116" s="237"/>
    </row>
    <row r="51121" spans="18:18" x14ac:dyDescent="0.2">
      <c r="R51121" s="97"/>
    </row>
    <row r="51122" spans="18:18" x14ac:dyDescent="0.2">
      <c r="R51122" s="234"/>
    </row>
    <row r="51123" spans="18:18" x14ac:dyDescent="0.2">
      <c r="R51123" s="262"/>
    </row>
    <row r="51124" spans="18:18" x14ac:dyDescent="0.2">
      <c r="R51124" s="234"/>
    </row>
    <row r="51125" spans="18:18" x14ac:dyDescent="0.2">
      <c r="R51125" s="234"/>
    </row>
    <row r="51126" spans="18:18" x14ac:dyDescent="0.2">
      <c r="R51126" s="94"/>
    </row>
    <row r="51141" spans="18:18" x14ac:dyDescent="0.2">
      <c r="R51141" s="235"/>
    </row>
    <row r="51142" spans="18:18" x14ac:dyDescent="0.2">
      <c r="R51142" s="234"/>
    </row>
    <row r="51143" spans="18:18" x14ac:dyDescent="0.2">
      <c r="R51143" s="236"/>
    </row>
    <row r="51144" spans="18:18" x14ac:dyDescent="0.2">
      <c r="R51144" s="236"/>
    </row>
    <row r="51145" spans="18:18" x14ac:dyDescent="0.2">
      <c r="R51145" s="234"/>
    </row>
    <row r="51146" spans="18:18" x14ac:dyDescent="0.2">
      <c r="R51146" s="236"/>
    </row>
    <row r="51147" spans="18:18" x14ac:dyDescent="0.2">
      <c r="R51147" s="236"/>
    </row>
    <row r="51148" spans="18:18" x14ac:dyDescent="0.2">
      <c r="R51148" s="237"/>
    </row>
    <row r="51149" spans="18:18" x14ac:dyDescent="0.2">
      <c r="R51149" s="237"/>
    </row>
    <row r="51154" spans="18:18" x14ac:dyDescent="0.2">
      <c r="R51154" s="97"/>
    </row>
    <row r="51155" spans="18:18" x14ac:dyDescent="0.2">
      <c r="R51155" s="234"/>
    </row>
    <row r="51156" spans="18:18" x14ac:dyDescent="0.2">
      <c r="R51156" s="262"/>
    </row>
    <row r="51157" spans="18:18" x14ac:dyDescent="0.2">
      <c r="R51157" s="234"/>
    </row>
    <row r="51158" spans="18:18" x14ac:dyDescent="0.2">
      <c r="R51158" s="234"/>
    </row>
    <row r="51159" spans="18:18" x14ac:dyDescent="0.2">
      <c r="R51159" s="94"/>
    </row>
    <row r="51174" spans="18:18" x14ac:dyDescent="0.2">
      <c r="R51174" s="235"/>
    </row>
    <row r="51175" spans="18:18" x14ac:dyDescent="0.2">
      <c r="R51175" s="234"/>
    </row>
    <row r="51176" spans="18:18" x14ac:dyDescent="0.2">
      <c r="R51176" s="236"/>
    </row>
    <row r="51177" spans="18:18" x14ac:dyDescent="0.2">
      <c r="R51177" s="236"/>
    </row>
    <row r="51178" spans="18:18" x14ac:dyDescent="0.2">
      <c r="R51178" s="234"/>
    </row>
    <row r="51179" spans="18:18" x14ac:dyDescent="0.2">
      <c r="R51179" s="236"/>
    </row>
    <row r="51180" spans="18:18" x14ac:dyDescent="0.2">
      <c r="R51180" s="236"/>
    </row>
    <row r="51181" spans="18:18" x14ac:dyDescent="0.2">
      <c r="R51181" s="237"/>
    </row>
    <row r="51182" spans="18:18" x14ac:dyDescent="0.2">
      <c r="R51182" s="237"/>
    </row>
    <row r="51187" spans="18:18" x14ac:dyDescent="0.2">
      <c r="R51187" s="97"/>
    </row>
    <row r="51188" spans="18:18" x14ac:dyDescent="0.2">
      <c r="R51188" s="234"/>
    </row>
    <row r="51189" spans="18:18" x14ac:dyDescent="0.2">
      <c r="R51189" s="262"/>
    </row>
    <row r="51190" spans="18:18" x14ac:dyDescent="0.2">
      <c r="R51190" s="234"/>
    </row>
    <row r="51191" spans="18:18" x14ac:dyDescent="0.2">
      <c r="R51191" s="234"/>
    </row>
    <row r="51192" spans="18:18" x14ac:dyDescent="0.2">
      <c r="R51192" s="94"/>
    </row>
    <row r="51207" spans="18:18" x14ac:dyDescent="0.2">
      <c r="R51207" s="235"/>
    </row>
    <row r="51208" spans="18:18" x14ac:dyDescent="0.2">
      <c r="R51208" s="234"/>
    </row>
    <row r="51209" spans="18:18" x14ac:dyDescent="0.2">
      <c r="R51209" s="236"/>
    </row>
    <row r="51210" spans="18:18" x14ac:dyDescent="0.2">
      <c r="R51210" s="236"/>
    </row>
    <row r="51211" spans="18:18" x14ac:dyDescent="0.2">
      <c r="R51211" s="234"/>
    </row>
    <row r="51212" spans="18:18" x14ac:dyDescent="0.2">
      <c r="R51212" s="236"/>
    </row>
    <row r="51213" spans="18:18" x14ac:dyDescent="0.2">
      <c r="R51213" s="236"/>
    </row>
    <row r="51214" spans="18:18" x14ac:dyDescent="0.2">
      <c r="R51214" s="237"/>
    </row>
    <row r="51215" spans="18:18" x14ac:dyDescent="0.2">
      <c r="R51215" s="237"/>
    </row>
    <row r="51220" spans="18:18" x14ac:dyDescent="0.2">
      <c r="R51220" s="97"/>
    </row>
    <row r="51221" spans="18:18" x14ac:dyDescent="0.2">
      <c r="R51221" s="234"/>
    </row>
    <row r="51222" spans="18:18" x14ac:dyDescent="0.2">
      <c r="R51222" s="262"/>
    </row>
    <row r="51223" spans="18:18" x14ac:dyDescent="0.2">
      <c r="R51223" s="234"/>
    </row>
    <row r="51224" spans="18:18" x14ac:dyDescent="0.2">
      <c r="R51224" s="234"/>
    </row>
    <row r="51225" spans="18:18" x14ac:dyDescent="0.2">
      <c r="R51225" s="94"/>
    </row>
    <row r="51240" spans="18:18" x14ac:dyDescent="0.2">
      <c r="R51240" s="235"/>
    </row>
    <row r="51241" spans="18:18" x14ac:dyDescent="0.2">
      <c r="R51241" s="234"/>
    </row>
    <row r="51242" spans="18:18" x14ac:dyDescent="0.2">
      <c r="R51242" s="236"/>
    </row>
    <row r="51243" spans="18:18" x14ac:dyDescent="0.2">
      <c r="R51243" s="236"/>
    </row>
    <row r="51244" spans="18:18" x14ac:dyDescent="0.2">
      <c r="R51244" s="234"/>
    </row>
    <row r="51245" spans="18:18" x14ac:dyDescent="0.2">
      <c r="R51245" s="236"/>
    </row>
    <row r="51246" spans="18:18" x14ac:dyDescent="0.2">
      <c r="R51246" s="236"/>
    </row>
    <row r="51247" spans="18:18" x14ac:dyDescent="0.2">
      <c r="R51247" s="237"/>
    </row>
    <row r="51248" spans="18:18" x14ac:dyDescent="0.2">
      <c r="R51248" s="237"/>
    </row>
    <row r="51253" spans="18:18" x14ac:dyDescent="0.2">
      <c r="R51253" s="97"/>
    </row>
    <row r="51254" spans="18:18" x14ac:dyDescent="0.2">
      <c r="R51254" s="234"/>
    </row>
    <row r="51255" spans="18:18" x14ac:dyDescent="0.2">
      <c r="R51255" s="262"/>
    </row>
    <row r="51256" spans="18:18" x14ac:dyDescent="0.2">
      <c r="R51256" s="234"/>
    </row>
    <row r="51257" spans="18:18" x14ac:dyDescent="0.2">
      <c r="R51257" s="234"/>
    </row>
    <row r="51258" spans="18:18" x14ac:dyDescent="0.2">
      <c r="R51258" s="94"/>
    </row>
    <row r="51273" spans="18:18" x14ac:dyDescent="0.2">
      <c r="R51273" s="235"/>
    </row>
    <row r="51274" spans="18:18" x14ac:dyDescent="0.2">
      <c r="R51274" s="234"/>
    </row>
    <row r="51275" spans="18:18" x14ac:dyDescent="0.2">
      <c r="R51275" s="236"/>
    </row>
    <row r="51276" spans="18:18" x14ac:dyDescent="0.2">
      <c r="R51276" s="236"/>
    </row>
    <row r="51277" spans="18:18" x14ac:dyDescent="0.2">
      <c r="R51277" s="234"/>
    </row>
    <row r="51278" spans="18:18" x14ac:dyDescent="0.2">
      <c r="R51278" s="236"/>
    </row>
    <row r="51279" spans="18:18" x14ac:dyDescent="0.2">
      <c r="R51279" s="236"/>
    </row>
    <row r="51280" spans="18:18" x14ac:dyDescent="0.2">
      <c r="R51280" s="237"/>
    </row>
    <row r="51281" spans="18:18" x14ac:dyDescent="0.2">
      <c r="R51281" s="237"/>
    </row>
    <row r="51286" spans="18:18" x14ac:dyDescent="0.2">
      <c r="R51286" s="97"/>
    </row>
    <row r="51287" spans="18:18" x14ac:dyDescent="0.2">
      <c r="R51287" s="234"/>
    </row>
    <row r="51288" spans="18:18" x14ac:dyDescent="0.2">
      <c r="R51288" s="262"/>
    </row>
    <row r="51289" spans="18:18" x14ac:dyDescent="0.2">
      <c r="R51289" s="234"/>
    </row>
    <row r="51290" spans="18:18" x14ac:dyDescent="0.2">
      <c r="R51290" s="234"/>
    </row>
    <row r="51291" spans="18:18" x14ac:dyDescent="0.2">
      <c r="R51291" s="94"/>
    </row>
    <row r="51306" spans="18:18" x14ac:dyDescent="0.2">
      <c r="R51306" s="235"/>
    </row>
    <row r="51307" spans="18:18" x14ac:dyDescent="0.2">
      <c r="R51307" s="234"/>
    </row>
    <row r="51308" spans="18:18" x14ac:dyDescent="0.2">
      <c r="R51308" s="236"/>
    </row>
    <row r="51309" spans="18:18" x14ac:dyDescent="0.2">
      <c r="R51309" s="236"/>
    </row>
    <row r="51310" spans="18:18" x14ac:dyDescent="0.2">
      <c r="R51310" s="234"/>
    </row>
    <row r="51311" spans="18:18" x14ac:dyDescent="0.2">
      <c r="R51311" s="236"/>
    </row>
    <row r="51312" spans="18:18" x14ac:dyDescent="0.2">
      <c r="R51312" s="236"/>
    </row>
    <row r="51313" spans="18:18" x14ac:dyDescent="0.2">
      <c r="R51313" s="237"/>
    </row>
    <row r="51314" spans="18:18" x14ac:dyDescent="0.2">
      <c r="R51314" s="237"/>
    </row>
    <row r="51319" spans="18:18" x14ac:dyDescent="0.2">
      <c r="R51319" s="97"/>
    </row>
    <row r="51320" spans="18:18" x14ac:dyDescent="0.2">
      <c r="R51320" s="234"/>
    </row>
    <row r="51321" spans="18:18" x14ac:dyDescent="0.2">
      <c r="R51321" s="262"/>
    </row>
    <row r="51322" spans="18:18" x14ac:dyDescent="0.2">
      <c r="R51322" s="234"/>
    </row>
    <row r="51323" spans="18:18" x14ac:dyDescent="0.2">
      <c r="R51323" s="234"/>
    </row>
    <row r="51324" spans="18:18" x14ac:dyDescent="0.2">
      <c r="R51324" s="94"/>
    </row>
    <row r="51339" spans="18:18" x14ac:dyDescent="0.2">
      <c r="R51339" s="235"/>
    </row>
    <row r="51340" spans="18:18" x14ac:dyDescent="0.2">
      <c r="R51340" s="234"/>
    </row>
    <row r="51341" spans="18:18" x14ac:dyDescent="0.2">
      <c r="R51341" s="236"/>
    </row>
    <row r="51342" spans="18:18" x14ac:dyDescent="0.2">
      <c r="R51342" s="236"/>
    </row>
    <row r="51343" spans="18:18" x14ac:dyDescent="0.2">
      <c r="R51343" s="234"/>
    </row>
    <row r="51344" spans="18:18" x14ac:dyDescent="0.2">
      <c r="R51344" s="236"/>
    </row>
    <row r="51345" spans="18:18" x14ac:dyDescent="0.2">
      <c r="R51345" s="236"/>
    </row>
    <row r="51346" spans="18:18" x14ac:dyDescent="0.2">
      <c r="R51346" s="237"/>
    </row>
    <row r="51347" spans="18:18" x14ac:dyDescent="0.2">
      <c r="R51347" s="237"/>
    </row>
    <row r="51352" spans="18:18" x14ac:dyDescent="0.2">
      <c r="R51352" s="97"/>
    </row>
    <row r="51353" spans="18:18" x14ac:dyDescent="0.2">
      <c r="R51353" s="234"/>
    </row>
    <row r="51354" spans="18:18" x14ac:dyDescent="0.2">
      <c r="R51354" s="262"/>
    </row>
    <row r="51355" spans="18:18" x14ac:dyDescent="0.2">
      <c r="R51355" s="234"/>
    </row>
    <row r="51356" spans="18:18" x14ac:dyDescent="0.2">
      <c r="R51356" s="234"/>
    </row>
    <row r="51357" spans="18:18" x14ac:dyDescent="0.2">
      <c r="R51357" s="94"/>
    </row>
    <row r="51372" spans="18:18" x14ac:dyDescent="0.2">
      <c r="R51372" s="235"/>
    </row>
    <row r="51373" spans="18:18" x14ac:dyDescent="0.2">
      <c r="R51373" s="234"/>
    </row>
    <row r="51374" spans="18:18" x14ac:dyDescent="0.2">
      <c r="R51374" s="236"/>
    </row>
    <row r="51375" spans="18:18" x14ac:dyDescent="0.2">
      <c r="R51375" s="236"/>
    </row>
    <row r="51376" spans="18:18" x14ac:dyDescent="0.2">
      <c r="R51376" s="234"/>
    </row>
    <row r="51377" spans="18:18" x14ac:dyDescent="0.2">
      <c r="R51377" s="236"/>
    </row>
    <row r="51378" spans="18:18" x14ac:dyDescent="0.2">
      <c r="R51378" s="236"/>
    </row>
    <row r="51379" spans="18:18" x14ac:dyDescent="0.2">
      <c r="R51379" s="237"/>
    </row>
    <row r="51380" spans="18:18" x14ac:dyDescent="0.2">
      <c r="R51380" s="237"/>
    </row>
    <row r="51385" spans="18:18" x14ac:dyDescent="0.2">
      <c r="R51385" s="97"/>
    </row>
    <row r="51386" spans="18:18" x14ac:dyDescent="0.2">
      <c r="R51386" s="234"/>
    </row>
    <row r="51387" spans="18:18" x14ac:dyDescent="0.2">
      <c r="R51387" s="262"/>
    </row>
    <row r="51388" spans="18:18" x14ac:dyDescent="0.2">
      <c r="R51388" s="234"/>
    </row>
    <row r="51389" spans="18:18" x14ac:dyDescent="0.2">
      <c r="R51389" s="234"/>
    </row>
    <row r="51390" spans="18:18" x14ac:dyDescent="0.2">
      <c r="R51390" s="94"/>
    </row>
    <row r="51405" spans="18:18" x14ac:dyDescent="0.2">
      <c r="R51405" s="235"/>
    </row>
    <row r="51406" spans="18:18" x14ac:dyDescent="0.2">
      <c r="R51406" s="234"/>
    </row>
    <row r="51407" spans="18:18" x14ac:dyDescent="0.2">
      <c r="R51407" s="236"/>
    </row>
    <row r="51408" spans="18:18" x14ac:dyDescent="0.2">
      <c r="R51408" s="236"/>
    </row>
    <row r="51409" spans="18:18" x14ac:dyDescent="0.2">
      <c r="R51409" s="234"/>
    </row>
    <row r="51410" spans="18:18" x14ac:dyDescent="0.2">
      <c r="R51410" s="236"/>
    </row>
    <row r="51411" spans="18:18" x14ac:dyDescent="0.2">
      <c r="R51411" s="236"/>
    </row>
    <row r="51412" spans="18:18" x14ac:dyDescent="0.2">
      <c r="R51412" s="237"/>
    </row>
    <row r="51413" spans="18:18" x14ac:dyDescent="0.2">
      <c r="R51413" s="237"/>
    </row>
    <row r="51418" spans="18:18" x14ac:dyDescent="0.2">
      <c r="R51418" s="97"/>
    </row>
    <row r="51419" spans="18:18" x14ac:dyDescent="0.2">
      <c r="R51419" s="234"/>
    </row>
    <row r="51420" spans="18:18" x14ac:dyDescent="0.2">
      <c r="R51420" s="262"/>
    </row>
    <row r="51421" spans="18:18" x14ac:dyDescent="0.2">
      <c r="R51421" s="234"/>
    </row>
    <row r="51422" spans="18:18" x14ac:dyDescent="0.2">
      <c r="R51422" s="234"/>
    </row>
    <row r="51423" spans="18:18" x14ac:dyDescent="0.2">
      <c r="R51423" s="94"/>
    </row>
    <row r="51438" spans="18:18" x14ac:dyDescent="0.2">
      <c r="R51438" s="235"/>
    </row>
    <row r="51439" spans="18:18" x14ac:dyDescent="0.2">
      <c r="R51439" s="234"/>
    </row>
    <row r="51440" spans="18:18" x14ac:dyDescent="0.2">
      <c r="R51440" s="236"/>
    </row>
    <row r="51441" spans="18:18" x14ac:dyDescent="0.2">
      <c r="R51441" s="236"/>
    </row>
    <row r="51442" spans="18:18" x14ac:dyDescent="0.2">
      <c r="R51442" s="234"/>
    </row>
    <row r="51443" spans="18:18" x14ac:dyDescent="0.2">
      <c r="R51443" s="236"/>
    </row>
    <row r="51444" spans="18:18" x14ac:dyDescent="0.2">
      <c r="R51444" s="236"/>
    </row>
    <row r="51445" spans="18:18" x14ac:dyDescent="0.2">
      <c r="R51445" s="237"/>
    </row>
    <row r="51446" spans="18:18" x14ac:dyDescent="0.2">
      <c r="R51446" s="237"/>
    </row>
    <row r="51451" spans="18:18" x14ac:dyDescent="0.2">
      <c r="R51451" s="97"/>
    </row>
    <row r="51452" spans="18:18" x14ac:dyDescent="0.2">
      <c r="R51452" s="234"/>
    </row>
    <row r="51453" spans="18:18" x14ac:dyDescent="0.2">
      <c r="R51453" s="262"/>
    </row>
    <row r="51454" spans="18:18" x14ac:dyDescent="0.2">
      <c r="R51454" s="234"/>
    </row>
    <row r="51455" spans="18:18" x14ac:dyDescent="0.2">
      <c r="R51455" s="234"/>
    </row>
    <row r="51456" spans="18:18" x14ac:dyDescent="0.2">
      <c r="R51456" s="94"/>
    </row>
    <row r="51471" spans="18:18" x14ac:dyDescent="0.2">
      <c r="R51471" s="235"/>
    </row>
    <row r="51472" spans="18:18" x14ac:dyDescent="0.2">
      <c r="R51472" s="234"/>
    </row>
    <row r="51473" spans="18:18" x14ac:dyDescent="0.2">
      <c r="R51473" s="236"/>
    </row>
    <row r="51474" spans="18:18" x14ac:dyDescent="0.2">
      <c r="R51474" s="236"/>
    </row>
    <row r="51475" spans="18:18" x14ac:dyDescent="0.2">
      <c r="R51475" s="234"/>
    </row>
    <row r="51476" spans="18:18" x14ac:dyDescent="0.2">
      <c r="R51476" s="236"/>
    </row>
    <row r="51477" spans="18:18" x14ac:dyDescent="0.2">
      <c r="R51477" s="236"/>
    </row>
    <row r="51478" spans="18:18" x14ac:dyDescent="0.2">
      <c r="R51478" s="237"/>
    </row>
    <row r="51479" spans="18:18" x14ac:dyDescent="0.2">
      <c r="R51479" s="237"/>
    </row>
    <row r="51484" spans="18:18" x14ac:dyDescent="0.2">
      <c r="R51484" s="97"/>
    </row>
    <row r="51485" spans="18:18" x14ac:dyDescent="0.2">
      <c r="R51485" s="234"/>
    </row>
    <row r="51486" spans="18:18" x14ac:dyDescent="0.2">
      <c r="R51486" s="262"/>
    </row>
    <row r="51487" spans="18:18" x14ac:dyDescent="0.2">
      <c r="R51487" s="234"/>
    </row>
    <row r="51488" spans="18:18" x14ac:dyDescent="0.2">
      <c r="R51488" s="234"/>
    </row>
    <row r="51489" spans="18:18" x14ac:dyDescent="0.2">
      <c r="R51489" s="94"/>
    </row>
    <row r="51504" spans="18:18" x14ac:dyDescent="0.2">
      <c r="R51504" s="235"/>
    </row>
    <row r="51505" spans="18:18" x14ac:dyDescent="0.2">
      <c r="R51505" s="234"/>
    </row>
    <row r="51506" spans="18:18" x14ac:dyDescent="0.2">
      <c r="R51506" s="236"/>
    </row>
    <row r="51507" spans="18:18" x14ac:dyDescent="0.2">
      <c r="R51507" s="236"/>
    </row>
    <row r="51508" spans="18:18" x14ac:dyDescent="0.2">
      <c r="R51508" s="234"/>
    </row>
    <row r="51509" spans="18:18" x14ac:dyDescent="0.2">
      <c r="R51509" s="236"/>
    </row>
    <row r="51510" spans="18:18" x14ac:dyDescent="0.2">
      <c r="R51510" s="236"/>
    </row>
    <row r="51511" spans="18:18" x14ac:dyDescent="0.2">
      <c r="R51511" s="237"/>
    </row>
    <row r="51512" spans="18:18" x14ac:dyDescent="0.2">
      <c r="R51512" s="237"/>
    </row>
    <row r="51517" spans="18:18" x14ac:dyDescent="0.2">
      <c r="R51517" s="97"/>
    </row>
    <row r="51518" spans="18:18" x14ac:dyDescent="0.2">
      <c r="R51518" s="234"/>
    </row>
    <row r="51519" spans="18:18" x14ac:dyDescent="0.2">
      <c r="R51519" s="262"/>
    </row>
    <row r="51520" spans="18:18" x14ac:dyDescent="0.2">
      <c r="R51520" s="234"/>
    </row>
    <row r="51521" spans="18:18" x14ac:dyDescent="0.2">
      <c r="R51521" s="234"/>
    </row>
    <row r="51522" spans="18:18" x14ac:dyDescent="0.2">
      <c r="R51522" s="94"/>
    </row>
    <row r="51537" spans="18:18" x14ac:dyDescent="0.2">
      <c r="R51537" s="235"/>
    </row>
    <row r="51538" spans="18:18" x14ac:dyDescent="0.2">
      <c r="R51538" s="234"/>
    </row>
    <row r="51539" spans="18:18" x14ac:dyDescent="0.2">
      <c r="R51539" s="236"/>
    </row>
    <row r="51540" spans="18:18" x14ac:dyDescent="0.2">
      <c r="R51540" s="236"/>
    </row>
    <row r="51541" spans="18:18" x14ac:dyDescent="0.2">
      <c r="R51541" s="234"/>
    </row>
    <row r="51542" spans="18:18" x14ac:dyDescent="0.2">
      <c r="R51542" s="236"/>
    </row>
    <row r="51543" spans="18:18" x14ac:dyDescent="0.2">
      <c r="R51543" s="236"/>
    </row>
    <row r="51544" spans="18:18" x14ac:dyDescent="0.2">
      <c r="R51544" s="237"/>
    </row>
    <row r="51545" spans="18:18" x14ac:dyDescent="0.2">
      <c r="R51545" s="237"/>
    </row>
    <row r="51550" spans="18:18" x14ac:dyDescent="0.2">
      <c r="R51550" s="97"/>
    </row>
    <row r="51551" spans="18:18" x14ac:dyDescent="0.2">
      <c r="R51551" s="234"/>
    </row>
    <row r="51552" spans="18:18" x14ac:dyDescent="0.2">
      <c r="R51552" s="262"/>
    </row>
    <row r="51553" spans="18:18" x14ac:dyDescent="0.2">
      <c r="R51553" s="234"/>
    </row>
    <row r="51554" spans="18:18" x14ac:dyDescent="0.2">
      <c r="R51554" s="234"/>
    </row>
    <row r="51555" spans="18:18" x14ac:dyDescent="0.2">
      <c r="R51555" s="94"/>
    </row>
    <row r="51570" spans="18:18" x14ac:dyDescent="0.2">
      <c r="R51570" s="235"/>
    </row>
    <row r="51571" spans="18:18" x14ac:dyDescent="0.2">
      <c r="R51571" s="234"/>
    </row>
    <row r="51572" spans="18:18" x14ac:dyDescent="0.2">
      <c r="R51572" s="236"/>
    </row>
    <row r="51573" spans="18:18" x14ac:dyDescent="0.2">
      <c r="R51573" s="236"/>
    </row>
    <row r="51574" spans="18:18" x14ac:dyDescent="0.2">
      <c r="R51574" s="234"/>
    </row>
    <row r="51575" spans="18:18" x14ac:dyDescent="0.2">
      <c r="R51575" s="236"/>
    </row>
    <row r="51576" spans="18:18" x14ac:dyDescent="0.2">
      <c r="R51576" s="236"/>
    </row>
    <row r="51577" spans="18:18" x14ac:dyDescent="0.2">
      <c r="R51577" s="237"/>
    </row>
    <row r="51578" spans="18:18" x14ac:dyDescent="0.2">
      <c r="R51578" s="237"/>
    </row>
    <row r="51583" spans="18:18" x14ac:dyDescent="0.2">
      <c r="R51583" s="97"/>
    </row>
    <row r="51584" spans="18:18" x14ac:dyDescent="0.2">
      <c r="R51584" s="234"/>
    </row>
    <row r="51585" spans="18:18" x14ac:dyDescent="0.2">
      <c r="R51585" s="262"/>
    </row>
    <row r="51586" spans="18:18" x14ac:dyDescent="0.2">
      <c r="R51586" s="234"/>
    </row>
    <row r="51587" spans="18:18" x14ac:dyDescent="0.2">
      <c r="R51587" s="234"/>
    </row>
    <row r="51588" spans="18:18" x14ac:dyDescent="0.2">
      <c r="R51588" s="94"/>
    </row>
    <row r="51603" spans="18:18" x14ac:dyDescent="0.2">
      <c r="R51603" s="235"/>
    </row>
    <row r="51604" spans="18:18" x14ac:dyDescent="0.2">
      <c r="R51604" s="234"/>
    </row>
    <row r="51605" spans="18:18" x14ac:dyDescent="0.2">
      <c r="R51605" s="236"/>
    </row>
    <row r="51606" spans="18:18" x14ac:dyDescent="0.2">
      <c r="R51606" s="236"/>
    </row>
    <row r="51607" spans="18:18" x14ac:dyDescent="0.2">
      <c r="R51607" s="234"/>
    </row>
    <row r="51608" spans="18:18" x14ac:dyDescent="0.2">
      <c r="R51608" s="236"/>
    </row>
    <row r="51609" spans="18:18" x14ac:dyDescent="0.2">
      <c r="R51609" s="236"/>
    </row>
    <row r="51610" spans="18:18" x14ac:dyDescent="0.2">
      <c r="R51610" s="237"/>
    </row>
    <row r="51611" spans="18:18" x14ac:dyDescent="0.2">
      <c r="R51611" s="237"/>
    </row>
    <row r="51616" spans="18:18" x14ac:dyDescent="0.2">
      <c r="R51616" s="97"/>
    </row>
    <row r="51617" spans="18:18" x14ac:dyDescent="0.2">
      <c r="R51617" s="234"/>
    </row>
    <row r="51618" spans="18:18" x14ac:dyDescent="0.2">
      <c r="R51618" s="262"/>
    </row>
    <row r="51619" spans="18:18" x14ac:dyDescent="0.2">
      <c r="R51619" s="234"/>
    </row>
    <row r="51620" spans="18:18" x14ac:dyDescent="0.2">
      <c r="R51620" s="234"/>
    </row>
    <row r="51621" spans="18:18" x14ac:dyDescent="0.2">
      <c r="R51621" s="94"/>
    </row>
    <row r="51636" spans="18:18" x14ac:dyDescent="0.2">
      <c r="R51636" s="235"/>
    </row>
    <row r="51637" spans="18:18" x14ac:dyDescent="0.2">
      <c r="R51637" s="234"/>
    </row>
    <row r="51638" spans="18:18" x14ac:dyDescent="0.2">
      <c r="R51638" s="236"/>
    </row>
    <row r="51639" spans="18:18" x14ac:dyDescent="0.2">
      <c r="R51639" s="236"/>
    </row>
    <row r="51640" spans="18:18" x14ac:dyDescent="0.2">
      <c r="R51640" s="234"/>
    </row>
    <row r="51641" spans="18:18" x14ac:dyDescent="0.2">
      <c r="R51641" s="236"/>
    </row>
    <row r="51642" spans="18:18" x14ac:dyDescent="0.2">
      <c r="R51642" s="236"/>
    </row>
    <row r="51643" spans="18:18" x14ac:dyDescent="0.2">
      <c r="R51643" s="237"/>
    </row>
    <row r="51644" spans="18:18" x14ac:dyDescent="0.2">
      <c r="R51644" s="237"/>
    </row>
    <row r="51649" spans="18:18" x14ac:dyDescent="0.2">
      <c r="R51649" s="97"/>
    </row>
    <row r="51650" spans="18:18" x14ac:dyDescent="0.2">
      <c r="R51650" s="234"/>
    </row>
    <row r="51651" spans="18:18" x14ac:dyDescent="0.2">
      <c r="R51651" s="262"/>
    </row>
    <row r="51652" spans="18:18" x14ac:dyDescent="0.2">
      <c r="R51652" s="234"/>
    </row>
    <row r="51653" spans="18:18" x14ac:dyDescent="0.2">
      <c r="R51653" s="234"/>
    </row>
    <row r="51654" spans="18:18" x14ac:dyDescent="0.2">
      <c r="R51654" s="94"/>
    </row>
    <row r="51669" spans="18:18" x14ac:dyDescent="0.2">
      <c r="R51669" s="235"/>
    </row>
    <row r="51670" spans="18:18" x14ac:dyDescent="0.2">
      <c r="R51670" s="234"/>
    </row>
    <row r="51671" spans="18:18" x14ac:dyDescent="0.2">
      <c r="R51671" s="236"/>
    </row>
    <row r="51672" spans="18:18" x14ac:dyDescent="0.2">
      <c r="R51672" s="236"/>
    </row>
    <row r="51673" spans="18:18" x14ac:dyDescent="0.2">
      <c r="R51673" s="234"/>
    </row>
    <row r="51674" spans="18:18" x14ac:dyDescent="0.2">
      <c r="R51674" s="236"/>
    </row>
    <row r="51675" spans="18:18" x14ac:dyDescent="0.2">
      <c r="R51675" s="236"/>
    </row>
    <row r="51676" spans="18:18" x14ac:dyDescent="0.2">
      <c r="R51676" s="237"/>
    </row>
    <row r="51677" spans="18:18" x14ac:dyDescent="0.2">
      <c r="R51677" s="237"/>
    </row>
    <row r="51682" spans="18:18" x14ac:dyDescent="0.2">
      <c r="R51682" s="97"/>
    </row>
    <row r="51683" spans="18:18" x14ac:dyDescent="0.2">
      <c r="R51683" s="234"/>
    </row>
    <row r="51684" spans="18:18" x14ac:dyDescent="0.2">
      <c r="R51684" s="262"/>
    </row>
    <row r="51685" spans="18:18" x14ac:dyDescent="0.2">
      <c r="R51685" s="234"/>
    </row>
    <row r="51686" spans="18:18" x14ac:dyDescent="0.2">
      <c r="R51686" s="234"/>
    </row>
    <row r="51687" spans="18:18" x14ac:dyDescent="0.2">
      <c r="R51687" s="94"/>
    </row>
    <row r="51702" spans="18:18" x14ac:dyDescent="0.2">
      <c r="R51702" s="235"/>
    </row>
    <row r="51703" spans="18:18" x14ac:dyDescent="0.2">
      <c r="R51703" s="234"/>
    </row>
    <row r="51704" spans="18:18" x14ac:dyDescent="0.2">
      <c r="R51704" s="236"/>
    </row>
    <row r="51705" spans="18:18" x14ac:dyDescent="0.2">
      <c r="R51705" s="236"/>
    </row>
    <row r="51706" spans="18:18" x14ac:dyDescent="0.2">
      <c r="R51706" s="234"/>
    </row>
    <row r="51707" spans="18:18" x14ac:dyDescent="0.2">
      <c r="R51707" s="236"/>
    </row>
    <row r="51708" spans="18:18" x14ac:dyDescent="0.2">
      <c r="R51708" s="236"/>
    </row>
    <row r="51709" spans="18:18" x14ac:dyDescent="0.2">
      <c r="R51709" s="237"/>
    </row>
    <row r="51710" spans="18:18" x14ac:dyDescent="0.2">
      <c r="R51710" s="237"/>
    </row>
    <row r="51715" spans="18:18" x14ac:dyDescent="0.2">
      <c r="R51715" s="97"/>
    </row>
    <row r="51716" spans="18:18" x14ac:dyDescent="0.2">
      <c r="R51716" s="234"/>
    </row>
    <row r="51717" spans="18:18" x14ac:dyDescent="0.2">
      <c r="R51717" s="262"/>
    </row>
    <row r="51718" spans="18:18" x14ac:dyDescent="0.2">
      <c r="R51718" s="234"/>
    </row>
    <row r="51719" spans="18:18" x14ac:dyDescent="0.2">
      <c r="R51719" s="234"/>
    </row>
    <row r="51720" spans="18:18" x14ac:dyDescent="0.2">
      <c r="R51720" s="94"/>
    </row>
    <row r="51735" spans="18:18" x14ac:dyDescent="0.2">
      <c r="R51735" s="235"/>
    </row>
    <row r="51736" spans="18:18" x14ac:dyDescent="0.2">
      <c r="R51736" s="234"/>
    </row>
    <row r="51737" spans="18:18" x14ac:dyDescent="0.2">
      <c r="R51737" s="236"/>
    </row>
    <row r="51738" spans="18:18" x14ac:dyDescent="0.2">
      <c r="R51738" s="236"/>
    </row>
    <row r="51739" spans="18:18" x14ac:dyDescent="0.2">
      <c r="R51739" s="234"/>
    </row>
    <row r="51740" spans="18:18" x14ac:dyDescent="0.2">
      <c r="R51740" s="236"/>
    </row>
    <row r="51741" spans="18:18" x14ac:dyDescent="0.2">
      <c r="R51741" s="236"/>
    </row>
    <row r="51742" spans="18:18" x14ac:dyDescent="0.2">
      <c r="R51742" s="237"/>
    </row>
    <row r="51743" spans="18:18" x14ac:dyDescent="0.2">
      <c r="R51743" s="237"/>
    </row>
    <row r="51748" spans="18:18" x14ac:dyDescent="0.2">
      <c r="R51748" s="97"/>
    </row>
    <row r="51749" spans="18:18" x14ac:dyDescent="0.2">
      <c r="R51749" s="234"/>
    </row>
    <row r="51750" spans="18:18" x14ac:dyDescent="0.2">
      <c r="R51750" s="262"/>
    </row>
    <row r="51751" spans="18:18" x14ac:dyDescent="0.2">
      <c r="R51751" s="234"/>
    </row>
    <row r="51752" spans="18:18" x14ac:dyDescent="0.2">
      <c r="R51752" s="234"/>
    </row>
    <row r="51753" spans="18:18" x14ac:dyDescent="0.2">
      <c r="R51753" s="94"/>
    </row>
    <row r="51768" spans="18:18" x14ac:dyDescent="0.2">
      <c r="R51768" s="235"/>
    </row>
    <row r="51769" spans="18:18" x14ac:dyDescent="0.2">
      <c r="R51769" s="234"/>
    </row>
    <row r="51770" spans="18:18" x14ac:dyDescent="0.2">
      <c r="R51770" s="236"/>
    </row>
    <row r="51771" spans="18:18" x14ac:dyDescent="0.2">
      <c r="R51771" s="236"/>
    </row>
    <row r="51772" spans="18:18" x14ac:dyDescent="0.2">
      <c r="R51772" s="234"/>
    </row>
    <row r="51773" spans="18:18" x14ac:dyDescent="0.2">
      <c r="R51773" s="236"/>
    </row>
    <row r="51774" spans="18:18" x14ac:dyDescent="0.2">
      <c r="R51774" s="236"/>
    </row>
    <row r="51775" spans="18:18" x14ac:dyDescent="0.2">
      <c r="R51775" s="237"/>
    </row>
    <row r="51776" spans="18:18" x14ac:dyDescent="0.2">
      <c r="R51776" s="237"/>
    </row>
    <row r="51781" spans="18:18" x14ac:dyDescent="0.2">
      <c r="R51781" s="97"/>
    </row>
    <row r="51782" spans="18:18" x14ac:dyDescent="0.2">
      <c r="R51782" s="234"/>
    </row>
    <row r="51783" spans="18:18" x14ac:dyDescent="0.2">
      <c r="R51783" s="262"/>
    </row>
    <row r="51784" spans="18:18" x14ac:dyDescent="0.2">
      <c r="R51784" s="234"/>
    </row>
    <row r="51785" spans="18:18" x14ac:dyDescent="0.2">
      <c r="R51785" s="234"/>
    </row>
    <row r="51786" spans="18:18" x14ac:dyDescent="0.2">
      <c r="R51786" s="94"/>
    </row>
    <row r="51801" spans="18:18" x14ac:dyDescent="0.2">
      <c r="R51801" s="235"/>
    </row>
    <row r="51802" spans="18:18" x14ac:dyDescent="0.2">
      <c r="R51802" s="234"/>
    </row>
    <row r="51803" spans="18:18" x14ac:dyDescent="0.2">
      <c r="R51803" s="236"/>
    </row>
    <row r="51804" spans="18:18" x14ac:dyDescent="0.2">
      <c r="R51804" s="236"/>
    </row>
    <row r="51805" spans="18:18" x14ac:dyDescent="0.2">
      <c r="R51805" s="234"/>
    </row>
    <row r="51806" spans="18:18" x14ac:dyDescent="0.2">
      <c r="R51806" s="236"/>
    </row>
    <row r="51807" spans="18:18" x14ac:dyDescent="0.2">
      <c r="R51807" s="236"/>
    </row>
    <row r="51808" spans="18:18" x14ac:dyDescent="0.2">
      <c r="R51808" s="237"/>
    </row>
    <row r="51809" spans="18:18" x14ac:dyDescent="0.2">
      <c r="R51809" s="237"/>
    </row>
    <row r="51814" spans="18:18" x14ac:dyDescent="0.2">
      <c r="R51814" s="97"/>
    </row>
    <row r="51815" spans="18:18" x14ac:dyDescent="0.2">
      <c r="R51815" s="234"/>
    </row>
    <row r="51816" spans="18:18" x14ac:dyDescent="0.2">
      <c r="R51816" s="262"/>
    </row>
    <row r="51817" spans="18:18" x14ac:dyDescent="0.2">
      <c r="R51817" s="234"/>
    </row>
    <row r="51818" spans="18:18" x14ac:dyDescent="0.2">
      <c r="R51818" s="234"/>
    </row>
    <row r="51819" spans="18:18" x14ac:dyDescent="0.2">
      <c r="R51819" s="94"/>
    </row>
    <row r="51834" spans="18:18" x14ac:dyDescent="0.2">
      <c r="R51834" s="235"/>
    </row>
    <row r="51835" spans="18:18" x14ac:dyDescent="0.2">
      <c r="R51835" s="234"/>
    </row>
    <row r="51836" spans="18:18" x14ac:dyDescent="0.2">
      <c r="R51836" s="236"/>
    </row>
    <row r="51837" spans="18:18" x14ac:dyDescent="0.2">
      <c r="R51837" s="236"/>
    </row>
    <row r="51838" spans="18:18" x14ac:dyDescent="0.2">
      <c r="R51838" s="234"/>
    </row>
    <row r="51839" spans="18:18" x14ac:dyDescent="0.2">
      <c r="R51839" s="236"/>
    </row>
    <row r="51840" spans="18:18" x14ac:dyDescent="0.2">
      <c r="R51840" s="236"/>
    </row>
    <row r="51841" spans="18:18" x14ac:dyDescent="0.2">
      <c r="R51841" s="237"/>
    </row>
    <row r="51842" spans="18:18" x14ac:dyDescent="0.2">
      <c r="R51842" s="237"/>
    </row>
    <row r="51847" spans="18:18" x14ac:dyDescent="0.2">
      <c r="R51847" s="97"/>
    </row>
    <row r="51848" spans="18:18" x14ac:dyDescent="0.2">
      <c r="R51848" s="234"/>
    </row>
    <row r="51849" spans="18:18" x14ac:dyDescent="0.2">
      <c r="R51849" s="262"/>
    </row>
    <row r="51850" spans="18:18" x14ac:dyDescent="0.2">
      <c r="R51850" s="234"/>
    </row>
    <row r="51851" spans="18:18" x14ac:dyDescent="0.2">
      <c r="R51851" s="234"/>
    </row>
    <row r="51852" spans="18:18" x14ac:dyDescent="0.2">
      <c r="R51852" s="94"/>
    </row>
    <row r="51867" spans="18:18" x14ac:dyDescent="0.2">
      <c r="R51867" s="235"/>
    </row>
    <row r="51868" spans="18:18" x14ac:dyDescent="0.2">
      <c r="R51868" s="234"/>
    </row>
    <row r="51869" spans="18:18" x14ac:dyDescent="0.2">
      <c r="R51869" s="236"/>
    </row>
    <row r="51870" spans="18:18" x14ac:dyDescent="0.2">
      <c r="R51870" s="236"/>
    </row>
    <row r="51871" spans="18:18" x14ac:dyDescent="0.2">
      <c r="R51871" s="234"/>
    </row>
    <row r="51872" spans="18:18" x14ac:dyDescent="0.2">
      <c r="R51872" s="236"/>
    </row>
    <row r="51873" spans="18:18" x14ac:dyDescent="0.2">
      <c r="R51873" s="236"/>
    </row>
    <row r="51874" spans="18:18" x14ac:dyDescent="0.2">
      <c r="R51874" s="237"/>
    </row>
    <row r="51875" spans="18:18" x14ac:dyDescent="0.2">
      <c r="R51875" s="237"/>
    </row>
    <row r="51880" spans="18:18" x14ac:dyDescent="0.2">
      <c r="R51880" s="97"/>
    </row>
    <row r="51881" spans="18:18" x14ac:dyDescent="0.2">
      <c r="R51881" s="234"/>
    </row>
    <row r="51882" spans="18:18" x14ac:dyDescent="0.2">
      <c r="R51882" s="262"/>
    </row>
    <row r="51883" spans="18:18" x14ac:dyDescent="0.2">
      <c r="R51883" s="234"/>
    </row>
    <row r="51884" spans="18:18" x14ac:dyDescent="0.2">
      <c r="R51884" s="234"/>
    </row>
    <row r="51885" spans="18:18" x14ac:dyDescent="0.2">
      <c r="R51885" s="94"/>
    </row>
    <row r="51900" spans="18:18" x14ac:dyDescent="0.2">
      <c r="R51900" s="235"/>
    </row>
    <row r="51901" spans="18:18" x14ac:dyDescent="0.2">
      <c r="R51901" s="234"/>
    </row>
    <row r="51902" spans="18:18" x14ac:dyDescent="0.2">
      <c r="R51902" s="236"/>
    </row>
    <row r="51903" spans="18:18" x14ac:dyDescent="0.2">
      <c r="R51903" s="236"/>
    </row>
    <row r="51904" spans="18:18" x14ac:dyDescent="0.2">
      <c r="R51904" s="234"/>
    </row>
    <row r="51905" spans="18:18" x14ac:dyDescent="0.2">
      <c r="R51905" s="236"/>
    </row>
    <row r="51906" spans="18:18" x14ac:dyDescent="0.2">
      <c r="R51906" s="236"/>
    </row>
    <row r="51907" spans="18:18" x14ac:dyDescent="0.2">
      <c r="R51907" s="237"/>
    </row>
    <row r="51908" spans="18:18" x14ac:dyDescent="0.2">
      <c r="R51908" s="237"/>
    </row>
    <row r="51913" spans="18:18" x14ac:dyDescent="0.2">
      <c r="R51913" s="97"/>
    </row>
    <row r="51914" spans="18:18" x14ac:dyDescent="0.2">
      <c r="R51914" s="234"/>
    </row>
    <row r="51915" spans="18:18" x14ac:dyDescent="0.2">
      <c r="R51915" s="262"/>
    </row>
    <row r="51916" spans="18:18" x14ac:dyDescent="0.2">
      <c r="R51916" s="234"/>
    </row>
    <row r="51917" spans="18:18" x14ac:dyDescent="0.2">
      <c r="R51917" s="234"/>
    </row>
    <row r="51918" spans="18:18" x14ac:dyDescent="0.2">
      <c r="R51918" s="94"/>
    </row>
    <row r="51933" spans="18:18" x14ac:dyDescent="0.2">
      <c r="R51933" s="235"/>
    </row>
    <row r="51934" spans="18:18" x14ac:dyDescent="0.2">
      <c r="R51934" s="234"/>
    </row>
    <row r="51935" spans="18:18" x14ac:dyDescent="0.2">
      <c r="R51935" s="236"/>
    </row>
    <row r="51936" spans="18:18" x14ac:dyDescent="0.2">
      <c r="R51936" s="236"/>
    </row>
    <row r="51937" spans="18:18" x14ac:dyDescent="0.2">
      <c r="R51937" s="234"/>
    </row>
    <row r="51938" spans="18:18" x14ac:dyDescent="0.2">
      <c r="R51938" s="236"/>
    </row>
    <row r="51939" spans="18:18" x14ac:dyDescent="0.2">
      <c r="R51939" s="236"/>
    </row>
    <row r="51940" spans="18:18" x14ac:dyDescent="0.2">
      <c r="R51940" s="237"/>
    </row>
    <row r="51941" spans="18:18" x14ac:dyDescent="0.2">
      <c r="R51941" s="237"/>
    </row>
    <row r="51946" spans="18:18" x14ac:dyDescent="0.2">
      <c r="R51946" s="97"/>
    </row>
    <row r="51947" spans="18:18" x14ac:dyDescent="0.2">
      <c r="R51947" s="234"/>
    </row>
    <row r="51948" spans="18:18" x14ac:dyDescent="0.2">
      <c r="R51948" s="262"/>
    </row>
    <row r="51949" spans="18:18" x14ac:dyDescent="0.2">
      <c r="R51949" s="234"/>
    </row>
    <row r="51950" spans="18:18" x14ac:dyDescent="0.2">
      <c r="R51950" s="234"/>
    </row>
    <row r="51951" spans="18:18" x14ac:dyDescent="0.2">
      <c r="R51951" s="94"/>
    </row>
    <row r="51966" spans="18:18" x14ac:dyDescent="0.2">
      <c r="R51966" s="235"/>
    </row>
    <row r="51967" spans="18:18" x14ac:dyDescent="0.2">
      <c r="R51967" s="234"/>
    </row>
    <row r="51968" spans="18:18" x14ac:dyDescent="0.2">
      <c r="R51968" s="236"/>
    </row>
    <row r="51969" spans="18:18" x14ac:dyDescent="0.2">
      <c r="R51969" s="236"/>
    </row>
    <row r="51970" spans="18:18" x14ac:dyDescent="0.2">
      <c r="R51970" s="234"/>
    </row>
    <row r="51971" spans="18:18" x14ac:dyDescent="0.2">
      <c r="R51971" s="236"/>
    </row>
    <row r="51972" spans="18:18" x14ac:dyDescent="0.2">
      <c r="R51972" s="236"/>
    </row>
    <row r="51973" spans="18:18" x14ac:dyDescent="0.2">
      <c r="R51973" s="237"/>
    </row>
    <row r="51974" spans="18:18" x14ac:dyDescent="0.2">
      <c r="R51974" s="237"/>
    </row>
    <row r="51979" spans="18:18" x14ac:dyDescent="0.2">
      <c r="R51979" s="97"/>
    </row>
    <row r="51980" spans="18:18" x14ac:dyDescent="0.2">
      <c r="R51980" s="234"/>
    </row>
    <row r="51981" spans="18:18" x14ac:dyDescent="0.2">
      <c r="R51981" s="262"/>
    </row>
    <row r="51982" spans="18:18" x14ac:dyDescent="0.2">
      <c r="R51982" s="234"/>
    </row>
    <row r="51983" spans="18:18" x14ac:dyDescent="0.2">
      <c r="R51983" s="234"/>
    </row>
    <row r="51984" spans="18:18" x14ac:dyDescent="0.2">
      <c r="R51984" s="94"/>
    </row>
    <row r="51999" spans="18:18" x14ac:dyDescent="0.2">
      <c r="R51999" s="235"/>
    </row>
    <row r="52000" spans="18:18" x14ac:dyDescent="0.2">
      <c r="R52000" s="234"/>
    </row>
    <row r="52001" spans="18:18" x14ac:dyDescent="0.2">
      <c r="R52001" s="236"/>
    </row>
    <row r="52002" spans="18:18" x14ac:dyDescent="0.2">
      <c r="R52002" s="236"/>
    </row>
    <row r="52003" spans="18:18" x14ac:dyDescent="0.2">
      <c r="R52003" s="234"/>
    </row>
    <row r="52004" spans="18:18" x14ac:dyDescent="0.2">
      <c r="R52004" s="236"/>
    </row>
    <row r="52005" spans="18:18" x14ac:dyDescent="0.2">
      <c r="R52005" s="236"/>
    </row>
    <row r="52006" spans="18:18" x14ac:dyDescent="0.2">
      <c r="R52006" s="237"/>
    </row>
    <row r="52007" spans="18:18" x14ac:dyDescent="0.2">
      <c r="R52007" s="237"/>
    </row>
    <row r="52012" spans="18:18" x14ac:dyDescent="0.2">
      <c r="R52012" s="97"/>
    </row>
    <row r="52013" spans="18:18" x14ac:dyDescent="0.2">
      <c r="R52013" s="234"/>
    </row>
    <row r="52014" spans="18:18" x14ac:dyDescent="0.2">
      <c r="R52014" s="262"/>
    </row>
    <row r="52015" spans="18:18" x14ac:dyDescent="0.2">
      <c r="R52015" s="234"/>
    </row>
    <row r="52016" spans="18:18" x14ac:dyDescent="0.2">
      <c r="R52016" s="234"/>
    </row>
    <row r="52017" spans="18:18" x14ac:dyDescent="0.2">
      <c r="R52017" s="94"/>
    </row>
    <row r="52032" spans="18:18" x14ac:dyDescent="0.2">
      <c r="R52032" s="235"/>
    </row>
    <row r="52033" spans="18:18" x14ac:dyDescent="0.2">
      <c r="R52033" s="234"/>
    </row>
    <row r="52034" spans="18:18" x14ac:dyDescent="0.2">
      <c r="R52034" s="236"/>
    </row>
    <row r="52035" spans="18:18" x14ac:dyDescent="0.2">
      <c r="R52035" s="236"/>
    </row>
    <row r="52036" spans="18:18" x14ac:dyDescent="0.2">
      <c r="R52036" s="234"/>
    </row>
    <row r="52037" spans="18:18" x14ac:dyDescent="0.2">
      <c r="R52037" s="236"/>
    </row>
    <row r="52038" spans="18:18" x14ac:dyDescent="0.2">
      <c r="R52038" s="236"/>
    </row>
    <row r="52039" spans="18:18" x14ac:dyDescent="0.2">
      <c r="R52039" s="237"/>
    </row>
    <row r="52040" spans="18:18" x14ac:dyDescent="0.2">
      <c r="R52040" s="237"/>
    </row>
    <row r="52045" spans="18:18" x14ac:dyDescent="0.2">
      <c r="R52045" s="97"/>
    </row>
    <row r="52046" spans="18:18" x14ac:dyDescent="0.2">
      <c r="R52046" s="234"/>
    </row>
    <row r="52047" spans="18:18" x14ac:dyDescent="0.2">
      <c r="R52047" s="262"/>
    </row>
    <row r="52048" spans="18:18" x14ac:dyDescent="0.2">
      <c r="R52048" s="234"/>
    </row>
    <row r="52049" spans="18:18" x14ac:dyDescent="0.2">
      <c r="R52049" s="234"/>
    </row>
    <row r="52050" spans="18:18" x14ac:dyDescent="0.2">
      <c r="R52050" s="94"/>
    </row>
    <row r="52065" spans="18:18" x14ac:dyDescent="0.2">
      <c r="R52065" s="235"/>
    </row>
    <row r="52066" spans="18:18" x14ac:dyDescent="0.2">
      <c r="R52066" s="234"/>
    </row>
    <row r="52067" spans="18:18" x14ac:dyDescent="0.2">
      <c r="R52067" s="236"/>
    </row>
    <row r="52068" spans="18:18" x14ac:dyDescent="0.2">
      <c r="R52068" s="236"/>
    </row>
    <row r="52069" spans="18:18" x14ac:dyDescent="0.2">
      <c r="R52069" s="234"/>
    </row>
    <row r="52070" spans="18:18" x14ac:dyDescent="0.2">
      <c r="R52070" s="236"/>
    </row>
    <row r="52071" spans="18:18" x14ac:dyDescent="0.2">
      <c r="R52071" s="236"/>
    </row>
    <row r="52072" spans="18:18" x14ac:dyDescent="0.2">
      <c r="R52072" s="237"/>
    </row>
    <row r="52073" spans="18:18" x14ac:dyDescent="0.2">
      <c r="R52073" s="237"/>
    </row>
    <row r="52078" spans="18:18" x14ac:dyDescent="0.2">
      <c r="R52078" s="97"/>
    </row>
    <row r="52079" spans="18:18" x14ac:dyDescent="0.2">
      <c r="R52079" s="234"/>
    </row>
    <row r="52080" spans="18:18" x14ac:dyDescent="0.2">
      <c r="R52080" s="262"/>
    </row>
    <row r="52081" spans="18:18" x14ac:dyDescent="0.2">
      <c r="R52081" s="234"/>
    </row>
    <row r="52082" spans="18:18" x14ac:dyDescent="0.2">
      <c r="R52082" s="234"/>
    </row>
    <row r="52083" spans="18:18" x14ac:dyDescent="0.2">
      <c r="R52083" s="94"/>
    </row>
    <row r="52098" spans="18:18" x14ac:dyDescent="0.2">
      <c r="R52098" s="235"/>
    </row>
    <row r="52099" spans="18:18" x14ac:dyDescent="0.2">
      <c r="R52099" s="234"/>
    </row>
    <row r="52100" spans="18:18" x14ac:dyDescent="0.2">
      <c r="R52100" s="236"/>
    </row>
    <row r="52101" spans="18:18" x14ac:dyDescent="0.2">
      <c r="R52101" s="236"/>
    </row>
    <row r="52102" spans="18:18" x14ac:dyDescent="0.2">
      <c r="R52102" s="234"/>
    </row>
    <row r="52103" spans="18:18" x14ac:dyDescent="0.2">
      <c r="R52103" s="236"/>
    </row>
    <row r="52104" spans="18:18" x14ac:dyDescent="0.2">
      <c r="R52104" s="236"/>
    </row>
    <row r="52105" spans="18:18" x14ac:dyDescent="0.2">
      <c r="R52105" s="237"/>
    </row>
    <row r="52106" spans="18:18" x14ac:dyDescent="0.2">
      <c r="R52106" s="237"/>
    </row>
    <row r="52111" spans="18:18" x14ac:dyDescent="0.2">
      <c r="R52111" s="97"/>
    </row>
    <row r="52112" spans="18:18" x14ac:dyDescent="0.2">
      <c r="R52112" s="234"/>
    </row>
    <row r="52113" spans="18:18" x14ac:dyDescent="0.2">
      <c r="R52113" s="262"/>
    </row>
    <row r="52114" spans="18:18" x14ac:dyDescent="0.2">
      <c r="R52114" s="234"/>
    </row>
    <row r="52115" spans="18:18" x14ac:dyDescent="0.2">
      <c r="R52115" s="234"/>
    </row>
    <row r="52116" spans="18:18" x14ac:dyDescent="0.2">
      <c r="R52116" s="94"/>
    </row>
    <row r="52131" spans="18:18" x14ac:dyDescent="0.2">
      <c r="R52131" s="235"/>
    </row>
    <row r="52132" spans="18:18" x14ac:dyDescent="0.2">
      <c r="R52132" s="234"/>
    </row>
    <row r="52133" spans="18:18" x14ac:dyDescent="0.2">
      <c r="R52133" s="236"/>
    </row>
    <row r="52134" spans="18:18" x14ac:dyDescent="0.2">
      <c r="R52134" s="236"/>
    </row>
    <row r="52135" spans="18:18" x14ac:dyDescent="0.2">
      <c r="R52135" s="234"/>
    </row>
    <row r="52136" spans="18:18" x14ac:dyDescent="0.2">
      <c r="R52136" s="236"/>
    </row>
    <row r="52137" spans="18:18" x14ac:dyDescent="0.2">
      <c r="R52137" s="236"/>
    </row>
    <row r="52138" spans="18:18" x14ac:dyDescent="0.2">
      <c r="R52138" s="237"/>
    </row>
    <row r="52139" spans="18:18" x14ac:dyDescent="0.2">
      <c r="R52139" s="237"/>
    </row>
    <row r="52144" spans="18:18" x14ac:dyDescent="0.2">
      <c r="R52144" s="97"/>
    </row>
    <row r="52145" spans="18:18" x14ac:dyDescent="0.2">
      <c r="R52145" s="234"/>
    </row>
    <row r="52146" spans="18:18" x14ac:dyDescent="0.2">
      <c r="R52146" s="262"/>
    </row>
    <row r="52147" spans="18:18" x14ac:dyDescent="0.2">
      <c r="R52147" s="234"/>
    </row>
    <row r="52148" spans="18:18" x14ac:dyDescent="0.2">
      <c r="R52148" s="234"/>
    </row>
    <row r="52149" spans="18:18" x14ac:dyDescent="0.2">
      <c r="R52149" s="94"/>
    </row>
    <row r="52164" spans="18:18" x14ac:dyDescent="0.2">
      <c r="R52164" s="235"/>
    </row>
    <row r="52165" spans="18:18" x14ac:dyDescent="0.2">
      <c r="R52165" s="234"/>
    </row>
    <row r="52166" spans="18:18" x14ac:dyDescent="0.2">
      <c r="R52166" s="236"/>
    </row>
    <row r="52167" spans="18:18" x14ac:dyDescent="0.2">
      <c r="R52167" s="236"/>
    </row>
    <row r="52168" spans="18:18" x14ac:dyDescent="0.2">
      <c r="R52168" s="234"/>
    </row>
    <row r="52169" spans="18:18" x14ac:dyDescent="0.2">
      <c r="R52169" s="236"/>
    </row>
    <row r="52170" spans="18:18" x14ac:dyDescent="0.2">
      <c r="R52170" s="236"/>
    </row>
    <row r="52171" spans="18:18" x14ac:dyDescent="0.2">
      <c r="R52171" s="237"/>
    </row>
    <row r="52172" spans="18:18" x14ac:dyDescent="0.2">
      <c r="R52172" s="237"/>
    </row>
    <row r="52177" spans="18:18" x14ac:dyDescent="0.2">
      <c r="R52177" s="97"/>
    </row>
    <row r="52178" spans="18:18" x14ac:dyDescent="0.2">
      <c r="R52178" s="234"/>
    </row>
    <row r="52179" spans="18:18" x14ac:dyDescent="0.2">
      <c r="R52179" s="262"/>
    </row>
    <row r="52180" spans="18:18" x14ac:dyDescent="0.2">
      <c r="R52180" s="234"/>
    </row>
    <row r="52181" spans="18:18" x14ac:dyDescent="0.2">
      <c r="R52181" s="234"/>
    </row>
    <row r="52182" spans="18:18" x14ac:dyDescent="0.2">
      <c r="R52182" s="94"/>
    </row>
    <row r="52197" spans="18:18" x14ac:dyDescent="0.2">
      <c r="R52197" s="235"/>
    </row>
    <row r="52198" spans="18:18" x14ac:dyDescent="0.2">
      <c r="R52198" s="234"/>
    </row>
    <row r="52199" spans="18:18" x14ac:dyDescent="0.2">
      <c r="R52199" s="236"/>
    </row>
    <row r="52200" spans="18:18" x14ac:dyDescent="0.2">
      <c r="R52200" s="236"/>
    </row>
    <row r="52201" spans="18:18" x14ac:dyDescent="0.2">
      <c r="R52201" s="234"/>
    </row>
    <row r="52202" spans="18:18" x14ac:dyDescent="0.2">
      <c r="R52202" s="236"/>
    </row>
    <row r="52203" spans="18:18" x14ac:dyDescent="0.2">
      <c r="R52203" s="236"/>
    </row>
    <row r="52204" spans="18:18" x14ac:dyDescent="0.2">
      <c r="R52204" s="237"/>
    </row>
    <row r="52205" spans="18:18" x14ac:dyDescent="0.2">
      <c r="R52205" s="237"/>
    </row>
    <row r="52210" spans="18:18" x14ac:dyDescent="0.2">
      <c r="R52210" s="97"/>
    </row>
    <row r="52211" spans="18:18" x14ac:dyDescent="0.2">
      <c r="R52211" s="234"/>
    </row>
    <row r="52212" spans="18:18" x14ac:dyDescent="0.2">
      <c r="R52212" s="262"/>
    </row>
    <row r="52213" spans="18:18" x14ac:dyDescent="0.2">
      <c r="R52213" s="234"/>
    </row>
    <row r="52214" spans="18:18" x14ac:dyDescent="0.2">
      <c r="R52214" s="234"/>
    </row>
    <row r="52215" spans="18:18" x14ac:dyDescent="0.2">
      <c r="R52215" s="94"/>
    </row>
    <row r="52230" spans="18:18" x14ac:dyDescent="0.2">
      <c r="R52230" s="235"/>
    </row>
    <row r="52231" spans="18:18" x14ac:dyDescent="0.2">
      <c r="R52231" s="234"/>
    </row>
    <row r="52232" spans="18:18" x14ac:dyDescent="0.2">
      <c r="R52232" s="236"/>
    </row>
    <row r="52233" spans="18:18" x14ac:dyDescent="0.2">
      <c r="R52233" s="236"/>
    </row>
    <row r="52234" spans="18:18" x14ac:dyDescent="0.2">
      <c r="R52234" s="234"/>
    </row>
    <row r="52235" spans="18:18" x14ac:dyDescent="0.2">
      <c r="R52235" s="236"/>
    </row>
    <row r="52236" spans="18:18" x14ac:dyDescent="0.2">
      <c r="R52236" s="236"/>
    </row>
    <row r="52237" spans="18:18" x14ac:dyDescent="0.2">
      <c r="R52237" s="237"/>
    </row>
    <row r="52238" spans="18:18" x14ac:dyDescent="0.2">
      <c r="R52238" s="237"/>
    </row>
    <row r="52243" spans="18:18" x14ac:dyDescent="0.2">
      <c r="R52243" s="97"/>
    </row>
    <row r="52244" spans="18:18" x14ac:dyDescent="0.2">
      <c r="R52244" s="234"/>
    </row>
    <row r="52245" spans="18:18" x14ac:dyDescent="0.2">
      <c r="R52245" s="262"/>
    </row>
    <row r="52246" spans="18:18" x14ac:dyDescent="0.2">
      <c r="R52246" s="234"/>
    </row>
    <row r="52247" spans="18:18" x14ac:dyDescent="0.2">
      <c r="R52247" s="234"/>
    </row>
    <row r="52248" spans="18:18" x14ac:dyDescent="0.2">
      <c r="R52248" s="94"/>
    </row>
    <row r="52263" spans="18:18" x14ac:dyDescent="0.2">
      <c r="R52263" s="235"/>
    </row>
    <row r="52264" spans="18:18" x14ac:dyDescent="0.2">
      <c r="R52264" s="234"/>
    </row>
    <row r="52265" spans="18:18" x14ac:dyDescent="0.2">
      <c r="R52265" s="236"/>
    </row>
    <row r="52266" spans="18:18" x14ac:dyDescent="0.2">
      <c r="R52266" s="236"/>
    </row>
    <row r="52267" spans="18:18" x14ac:dyDescent="0.2">
      <c r="R52267" s="234"/>
    </row>
    <row r="52268" spans="18:18" x14ac:dyDescent="0.2">
      <c r="R52268" s="236"/>
    </row>
    <row r="52269" spans="18:18" x14ac:dyDescent="0.2">
      <c r="R52269" s="236"/>
    </row>
    <row r="52270" spans="18:18" x14ac:dyDescent="0.2">
      <c r="R52270" s="237"/>
    </row>
    <row r="52271" spans="18:18" x14ac:dyDescent="0.2">
      <c r="R52271" s="237"/>
    </row>
    <row r="52276" spans="18:18" x14ac:dyDescent="0.2">
      <c r="R52276" s="97"/>
    </row>
    <row r="52277" spans="18:18" x14ac:dyDescent="0.2">
      <c r="R52277" s="234"/>
    </row>
    <row r="52278" spans="18:18" x14ac:dyDescent="0.2">
      <c r="R52278" s="262"/>
    </row>
    <row r="52279" spans="18:18" x14ac:dyDescent="0.2">
      <c r="R52279" s="234"/>
    </row>
    <row r="52280" spans="18:18" x14ac:dyDescent="0.2">
      <c r="R52280" s="234"/>
    </row>
    <row r="52281" spans="18:18" x14ac:dyDescent="0.2">
      <c r="R52281" s="94"/>
    </row>
    <row r="52296" spans="18:18" x14ac:dyDescent="0.2">
      <c r="R52296" s="235"/>
    </row>
    <row r="52297" spans="18:18" x14ac:dyDescent="0.2">
      <c r="R52297" s="234"/>
    </row>
    <row r="52298" spans="18:18" x14ac:dyDescent="0.2">
      <c r="R52298" s="236"/>
    </row>
    <row r="52299" spans="18:18" x14ac:dyDescent="0.2">
      <c r="R52299" s="236"/>
    </row>
    <row r="52300" spans="18:18" x14ac:dyDescent="0.2">
      <c r="R52300" s="234"/>
    </row>
    <row r="52301" spans="18:18" x14ac:dyDescent="0.2">
      <c r="R52301" s="236"/>
    </row>
    <row r="52302" spans="18:18" x14ac:dyDescent="0.2">
      <c r="R52302" s="236"/>
    </row>
    <row r="52303" spans="18:18" x14ac:dyDescent="0.2">
      <c r="R52303" s="237"/>
    </row>
    <row r="52304" spans="18:18" x14ac:dyDescent="0.2">
      <c r="R52304" s="237"/>
    </row>
    <row r="52309" spans="18:18" x14ac:dyDescent="0.2">
      <c r="R52309" s="97"/>
    </row>
    <row r="52310" spans="18:18" x14ac:dyDescent="0.2">
      <c r="R52310" s="234"/>
    </row>
    <row r="52311" spans="18:18" x14ac:dyDescent="0.2">
      <c r="R52311" s="262"/>
    </row>
    <row r="52312" spans="18:18" x14ac:dyDescent="0.2">
      <c r="R52312" s="234"/>
    </row>
    <row r="52313" spans="18:18" x14ac:dyDescent="0.2">
      <c r="R52313" s="234"/>
    </row>
    <row r="52314" spans="18:18" x14ac:dyDescent="0.2">
      <c r="R52314" s="94"/>
    </row>
    <row r="52329" spans="18:18" x14ac:dyDescent="0.2">
      <c r="R52329" s="235"/>
    </row>
    <row r="52330" spans="18:18" x14ac:dyDescent="0.2">
      <c r="R52330" s="234"/>
    </row>
    <row r="52331" spans="18:18" x14ac:dyDescent="0.2">
      <c r="R52331" s="236"/>
    </row>
    <row r="52332" spans="18:18" x14ac:dyDescent="0.2">
      <c r="R52332" s="236"/>
    </row>
    <row r="52333" spans="18:18" x14ac:dyDescent="0.2">
      <c r="R52333" s="234"/>
    </row>
    <row r="52334" spans="18:18" x14ac:dyDescent="0.2">
      <c r="R52334" s="236"/>
    </row>
    <row r="52335" spans="18:18" x14ac:dyDescent="0.2">
      <c r="R52335" s="236"/>
    </row>
    <row r="52336" spans="18:18" x14ac:dyDescent="0.2">
      <c r="R52336" s="237"/>
    </row>
    <row r="52337" spans="18:18" x14ac:dyDescent="0.2">
      <c r="R52337" s="237"/>
    </row>
    <row r="52342" spans="18:18" x14ac:dyDescent="0.2">
      <c r="R52342" s="97"/>
    </row>
    <row r="52343" spans="18:18" x14ac:dyDescent="0.2">
      <c r="R52343" s="234"/>
    </row>
    <row r="52344" spans="18:18" x14ac:dyDescent="0.2">
      <c r="R52344" s="262"/>
    </row>
    <row r="52345" spans="18:18" x14ac:dyDescent="0.2">
      <c r="R52345" s="234"/>
    </row>
    <row r="52346" spans="18:18" x14ac:dyDescent="0.2">
      <c r="R52346" s="234"/>
    </row>
    <row r="52347" spans="18:18" x14ac:dyDescent="0.2">
      <c r="R52347" s="94"/>
    </row>
    <row r="52362" spans="18:18" x14ac:dyDescent="0.2">
      <c r="R52362" s="235"/>
    </row>
    <row r="52363" spans="18:18" x14ac:dyDescent="0.2">
      <c r="R52363" s="234"/>
    </row>
    <row r="52364" spans="18:18" x14ac:dyDescent="0.2">
      <c r="R52364" s="236"/>
    </row>
    <row r="52365" spans="18:18" x14ac:dyDescent="0.2">
      <c r="R52365" s="236"/>
    </row>
    <row r="52366" spans="18:18" x14ac:dyDescent="0.2">
      <c r="R52366" s="234"/>
    </row>
    <row r="52367" spans="18:18" x14ac:dyDescent="0.2">
      <c r="R52367" s="236"/>
    </row>
    <row r="52368" spans="18:18" x14ac:dyDescent="0.2">
      <c r="R52368" s="236"/>
    </row>
    <row r="52369" spans="18:18" x14ac:dyDescent="0.2">
      <c r="R52369" s="237"/>
    </row>
    <row r="52370" spans="18:18" x14ac:dyDescent="0.2">
      <c r="R52370" s="237"/>
    </row>
    <row r="52375" spans="18:18" x14ac:dyDescent="0.2">
      <c r="R52375" s="97"/>
    </row>
    <row r="52376" spans="18:18" x14ac:dyDescent="0.2">
      <c r="R52376" s="234"/>
    </row>
    <row r="52377" spans="18:18" x14ac:dyDescent="0.2">
      <c r="R52377" s="262"/>
    </row>
    <row r="52378" spans="18:18" x14ac:dyDescent="0.2">
      <c r="R52378" s="234"/>
    </row>
    <row r="52379" spans="18:18" x14ac:dyDescent="0.2">
      <c r="R52379" s="234"/>
    </row>
    <row r="52380" spans="18:18" x14ac:dyDescent="0.2">
      <c r="R52380" s="94"/>
    </row>
    <row r="52395" spans="18:18" x14ac:dyDescent="0.2">
      <c r="R52395" s="235"/>
    </row>
    <row r="52396" spans="18:18" x14ac:dyDescent="0.2">
      <c r="R52396" s="234"/>
    </row>
    <row r="52397" spans="18:18" x14ac:dyDescent="0.2">
      <c r="R52397" s="236"/>
    </row>
    <row r="52398" spans="18:18" x14ac:dyDescent="0.2">
      <c r="R52398" s="236"/>
    </row>
    <row r="52399" spans="18:18" x14ac:dyDescent="0.2">
      <c r="R52399" s="234"/>
    </row>
    <row r="52400" spans="18:18" x14ac:dyDescent="0.2">
      <c r="R52400" s="236"/>
    </row>
    <row r="52401" spans="18:18" x14ac:dyDescent="0.2">
      <c r="R52401" s="236"/>
    </row>
    <row r="52402" spans="18:18" x14ac:dyDescent="0.2">
      <c r="R52402" s="237"/>
    </row>
    <row r="52403" spans="18:18" x14ac:dyDescent="0.2">
      <c r="R52403" s="237"/>
    </row>
    <row r="52408" spans="18:18" x14ac:dyDescent="0.2">
      <c r="R52408" s="97"/>
    </row>
    <row r="52409" spans="18:18" x14ac:dyDescent="0.2">
      <c r="R52409" s="234"/>
    </row>
    <row r="52410" spans="18:18" x14ac:dyDescent="0.2">
      <c r="R52410" s="262"/>
    </row>
    <row r="52411" spans="18:18" x14ac:dyDescent="0.2">
      <c r="R52411" s="234"/>
    </row>
    <row r="52412" spans="18:18" x14ac:dyDescent="0.2">
      <c r="R52412" s="234"/>
    </row>
    <row r="52413" spans="18:18" x14ac:dyDescent="0.2">
      <c r="R52413" s="94"/>
    </row>
    <row r="52428" spans="18:18" x14ac:dyDescent="0.2">
      <c r="R52428" s="235"/>
    </row>
    <row r="52429" spans="18:18" x14ac:dyDescent="0.2">
      <c r="R52429" s="234"/>
    </row>
    <row r="52430" spans="18:18" x14ac:dyDescent="0.2">
      <c r="R52430" s="236"/>
    </row>
    <row r="52431" spans="18:18" x14ac:dyDescent="0.2">
      <c r="R52431" s="236"/>
    </row>
    <row r="52432" spans="18:18" x14ac:dyDescent="0.2">
      <c r="R52432" s="234"/>
    </row>
    <row r="52433" spans="18:18" x14ac:dyDescent="0.2">
      <c r="R52433" s="236"/>
    </row>
    <row r="52434" spans="18:18" x14ac:dyDescent="0.2">
      <c r="R52434" s="236"/>
    </row>
    <row r="52435" spans="18:18" x14ac:dyDescent="0.2">
      <c r="R52435" s="237"/>
    </row>
    <row r="52436" spans="18:18" x14ac:dyDescent="0.2">
      <c r="R52436" s="237"/>
    </row>
    <row r="52441" spans="18:18" x14ac:dyDescent="0.2">
      <c r="R52441" s="97"/>
    </row>
    <row r="52442" spans="18:18" x14ac:dyDescent="0.2">
      <c r="R52442" s="234"/>
    </row>
    <row r="52443" spans="18:18" x14ac:dyDescent="0.2">
      <c r="R52443" s="262"/>
    </row>
    <row r="52444" spans="18:18" x14ac:dyDescent="0.2">
      <c r="R52444" s="234"/>
    </row>
    <row r="52445" spans="18:18" x14ac:dyDescent="0.2">
      <c r="R52445" s="234"/>
    </row>
    <row r="52446" spans="18:18" x14ac:dyDescent="0.2">
      <c r="R52446" s="94"/>
    </row>
    <row r="52461" spans="18:18" x14ac:dyDescent="0.2">
      <c r="R52461" s="235"/>
    </row>
    <row r="52462" spans="18:18" x14ac:dyDescent="0.2">
      <c r="R52462" s="234"/>
    </row>
    <row r="52463" spans="18:18" x14ac:dyDescent="0.2">
      <c r="R52463" s="236"/>
    </row>
    <row r="52464" spans="18:18" x14ac:dyDescent="0.2">
      <c r="R52464" s="236"/>
    </row>
    <row r="52465" spans="18:18" x14ac:dyDescent="0.2">
      <c r="R52465" s="234"/>
    </row>
    <row r="52466" spans="18:18" x14ac:dyDescent="0.2">
      <c r="R52466" s="236"/>
    </row>
    <row r="52467" spans="18:18" x14ac:dyDescent="0.2">
      <c r="R52467" s="236"/>
    </row>
    <row r="52468" spans="18:18" x14ac:dyDescent="0.2">
      <c r="R52468" s="237"/>
    </row>
    <row r="52469" spans="18:18" x14ac:dyDescent="0.2">
      <c r="R52469" s="237"/>
    </row>
    <row r="52474" spans="18:18" x14ac:dyDescent="0.2">
      <c r="R52474" s="97"/>
    </row>
    <row r="52475" spans="18:18" x14ac:dyDescent="0.2">
      <c r="R52475" s="234"/>
    </row>
    <row r="52476" spans="18:18" x14ac:dyDescent="0.2">
      <c r="R52476" s="262"/>
    </row>
    <row r="52477" spans="18:18" x14ac:dyDescent="0.2">
      <c r="R52477" s="234"/>
    </row>
    <row r="52478" spans="18:18" x14ac:dyDescent="0.2">
      <c r="R52478" s="234"/>
    </row>
    <row r="52479" spans="18:18" x14ac:dyDescent="0.2">
      <c r="R52479" s="94"/>
    </row>
    <row r="52494" spans="18:18" x14ac:dyDescent="0.2">
      <c r="R52494" s="235"/>
    </row>
    <row r="52495" spans="18:18" x14ac:dyDescent="0.2">
      <c r="R52495" s="234"/>
    </row>
    <row r="52496" spans="18:18" x14ac:dyDescent="0.2">
      <c r="R52496" s="236"/>
    </row>
    <row r="52497" spans="18:18" x14ac:dyDescent="0.2">
      <c r="R52497" s="236"/>
    </row>
    <row r="52498" spans="18:18" x14ac:dyDescent="0.2">
      <c r="R52498" s="234"/>
    </row>
    <row r="52499" spans="18:18" x14ac:dyDescent="0.2">
      <c r="R52499" s="236"/>
    </row>
    <row r="52500" spans="18:18" x14ac:dyDescent="0.2">
      <c r="R52500" s="236"/>
    </row>
    <row r="52501" spans="18:18" x14ac:dyDescent="0.2">
      <c r="R52501" s="237"/>
    </row>
    <row r="52502" spans="18:18" x14ac:dyDescent="0.2">
      <c r="R52502" s="237"/>
    </row>
    <row r="52507" spans="18:18" x14ac:dyDescent="0.2">
      <c r="R52507" s="97"/>
    </row>
    <row r="52508" spans="18:18" x14ac:dyDescent="0.2">
      <c r="R52508" s="234"/>
    </row>
    <row r="52509" spans="18:18" x14ac:dyDescent="0.2">
      <c r="R52509" s="262"/>
    </row>
    <row r="52510" spans="18:18" x14ac:dyDescent="0.2">
      <c r="R52510" s="234"/>
    </row>
    <row r="52511" spans="18:18" x14ac:dyDescent="0.2">
      <c r="R52511" s="234"/>
    </row>
    <row r="52512" spans="18:18" x14ac:dyDescent="0.2">
      <c r="R52512" s="94"/>
    </row>
    <row r="52527" spans="18:18" x14ac:dyDescent="0.2">
      <c r="R52527" s="235"/>
    </row>
    <row r="52528" spans="18:18" x14ac:dyDescent="0.2">
      <c r="R52528" s="234"/>
    </row>
    <row r="52529" spans="18:18" x14ac:dyDescent="0.2">
      <c r="R52529" s="236"/>
    </row>
    <row r="52530" spans="18:18" x14ac:dyDescent="0.2">
      <c r="R52530" s="236"/>
    </row>
    <row r="52531" spans="18:18" x14ac:dyDescent="0.2">
      <c r="R52531" s="234"/>
    </row>
    <row r="52532" spans="18:18" x14ac:dyDescent="0.2">
      <c r="R52532" s="236"/>
    </row>
    <row r="52533" spans="18:18" x14ac:dyDescent="0.2">
      <c r="R52533" s="236"/>
    </row>
    <row r="52534" spans="18:18" x14ac:dyDescent="0.2">
      <c r="R52534" s="237"/>
    </row>
    <row r="52535" spans="18:18" x14ac:dyDescent="0.2">
      <c r="R52535" s="237"/>
    </row>
    <row r="52540" spans="18:18" x14ac:dyDescent="0.2">
      <c r="R52540" s="97"/>
    </row>
    <row r="52541" spans="18:18" x14ac:dyDescent="0.2">
      <c r="R52541" s="234"/>
    </row>
    <row r="52542" spans="18:18" x14ac:dyDescent="0.2">
      <c r="R52542" s="262"/>
    </row>
    <row r="52543" spans="18:18" x14ac:dyDescent="0.2">
      <c r="R52543" s="234"/>
    </row>
    <row r="52544" spans="18:18" x14ac:dyDescent="0.2">
      <c r="R52544" s="234"/>
    </row>
    <row r="52545" spans="18:18" x14ac:dyDescent="0.2">
      <c r="R52545" s="94"/>
    </row>
    <row r="52560" spans="18:18" x14ac:dyDescent="0.2">
      <c r="R52560" s="235"/>
    </row>
    <row r="52561" spans="18:18" x14ac:dyDescent="0.2">
      <c r="R52561" s="234"/>
    </row>
    <row r="52562" spans="18:18" x14ac:dyDescent="0.2">
      <c r="R52562" s="236"/>
    </row>
    <row r="52563" spans="18:18" x14ac:dyDescent="0.2">
      <c r="R52563" s="236"/>
    </row>
    <row r="52564" spans="18:18" x14ac:dyDescent="0.2">
      <c r="R52564" s="234"/>
    </row>
    <row r="52565" spans="18:18" x14ac:dyDescent="0.2">
      <c r="R52565" s="236"/>
    </row>
    <row r="52566" spans="18:18" x14ac:dyDescent="0.2">
      <c r="R52566" s="236"/>
    </row>
    <row r="52567" spans="18:18" x14ac:dyDescent="0.2">
      <c r="R52567" s="237"/>
    </row>
    <row r="52568" spans="18:18" x14ac:dyDescent="0.2">
      <c r="R52568" s="237"/>
    </row>
    <row r="52573" spans="18:18" x14ac:dyDescent="0.2">
      <c r="R52573" s="97"/>
    </row>
    <row r="52574" spans="18:18" x14ac:dyDescent="0.2">
      <c r="R52574" s="234"/>
    </row>
    <row r="52575" spans="18:18" x14ac:dyDescent="0.2">
      <c r="R52575" s="262"/>
    </row>
    <row r="52576" spans="18:18" x14ac:dyDescent="0.2">
      <c r="R52576" s="234"/>
    </row>
    <row r="52577" spans="18:18" x14ac:dyDescent="0.2">
      <c r="R52577" s="234"/>
    </row>
    <row r="52578" spans="18:18" x14ac:dyDescent="0.2">
      <c r="R52578" s="94"/>
    </row>
    <row r="52593" spans="18:18" x14ac:dyDescent="0.2">
      <c r="R52593" s="235"/>
    </row>
    <row r="52594" spans="18:18" x14ac:dyDescent="0.2">
      <c r="R52594" s="234"/>
    </row>
    <row r="52595" spans="18:18" x14ac:dyDescent="0.2">
      <c r="R52595" s="236"/>
    </row>
    <row r="52596" spans="18:18" x14ac:dyDescent="0.2">
      <c r="R52596" s="236"/>
    </row>
    <row r="52597" spans="18:18" x14ac:dyDescent="0.2">
      <c r="R52597" s="234"/>
    </row>
    <row r="52598" spans="18:18" x14ac:dyDescent="0.2">
      <c r="R52598" s="236"/>
    </row>
    <row r="52599" spans="18:18" x14ac:dyDescent="0.2">
      <c r="R52599" s="236"/>
    </row>
    <row r="52600" spans="18:18" x14ac:dyDescent="0.2">
      <c r="R52600" s="237"/>
    </row>
    <row r="52601" spans="18:18" x14ac:dyDescent="0.2">
      <c r="R52601" s="237"/>
    </row>
    <row r="52606" spans="18:18" x14ac:dyDescent="0.2">
      <c r="R52606" s="97"/>
    </row>
    <row r="52607" spans="18:18" x14ac:dyDescent="0.2">
      <c r="R52607" s="234"/>
    </row>
    <row r="52608" spans="18:18" x14ac:dyDescent="0.2">
      <c r="R52608" s="262"/>
    </row>
    <row r="52609" spans="18:18" x14ac:dyDescent="0.2">
      <c r="R52609" s="234"/>
    </row>
    <row r="52610" spans="18:18" x14ac:dyDescent="0.2">
      <c r="R52610" s="234"/>
    </row>
    <row r="52611" spans="18:18" x14ac:dyDescent="0.2">
      <c r="R52611" s="94"/>
    </row>
    <row r="52626" spans="18:18" x14ac:dyDescent="0.2">
      <c r="R52626" s="235"/>
    </row>
    <row r="52627" spans="18:18" x14ac:dyDescent="0.2">
      <c r="R52627" s="234"/>
    </row>
    <row r="52628" spans="18:18" x14ac:dyDescent="0.2">
      <c r="R52628" s="236"/>
    </row>
    <row r="52629" spans="18:18" x14ac:dyDescent="0.2">
      <c r="R52629" s="236"/>
    </row>
    <row r="52630" spans="18:18" x14ac:dyDescent="0.2">
      <c r="R52630" s="234"/>
    </row>
    <row r="52631" spans="18:18" x14ac:dyDescent="0.2">
      <c r="R52631" s="236"/>
    </row>
    <row r="52632" spans="18:18" x14ac:dyDescent="0.2">
      <c r="R52632" s="236"/>
    </row>
    <row r="52633" spans="18:18" x14ac:dyDescent="0.2">
      <c r="R52633" s="237"/>
    </row>
    <row r="52634" spans="18:18" x14ac:dyDescent="0.2">
      <c r="R52634" s="237"/>
    </row>
    <row r="52639" spans="18:18" x14ac:dyDescent="0.2">
      <c r="R52639" s="97"/>
    </row>
    <row r="52640" spans="18:18" x14ac:dyDescent="0.2">
      <c r="R52640" s="234"/>
    </row>
    <row r="52641" spans="18:18" x14ac:dyDescent="0.2">
      <c r="R52641" s="262"/>
    </row>
    <row r="52642" spans="18:18" x14ac:dyDescent="0.2">
      <c r="R52642" s="234"/>
    </row>
    <row r="52643" spans="18:18" x14ac:dyDescent="0.2">
      <c r="R52643" s="234"/>
    </row>
    <row r="52644" spans="18:18" x14ac:dyDescent="0.2">
      <c r="R52644" s="94"/>
    </row>
    <row r="52659" spans="18:18" x14ac:dyDescent="0.2">
      <c r="R52659" s="235"/>
    </row>
    <row r="52660" spans="18:18" x14ac:dyDescent="0.2">
      <c r="R52660" s="234"/>
    </row>
    <row r="52661" spans="18:18" x14ac:dyDescent="0.2">
      <c r="R52661" s="236"/>
    </row>
    <row r="52662" spans="18:18" x14ac:dyDescent="0.2">
      <c r="R52662" s="236"/>
    </row>
    <row r="52663" spans="18:18" x14ac:dyDescent="0.2">
      <c r="R52663" s="234"/>
    </row>
    <row r="52664" spans="18:18" x14ac:dyDescent="0.2">
      <c r="R52664" s="236"/>
    </row>
    <row r="52665" spans="18:18" x14ac:dyDescent="0.2">
      <c r="R52665" s="236"/>
    </row>
    <row r="52666" spans="18:18" x14ac:dyDescent="0.2">
      <c r="R52666" s="237"/>
    </row>
    <row r="52667" spans="18:18" x14ac:dyDescent="0.2">
      <c r="R52667" s="237"/>
    </row>
    <row r="52672" spans="18:18" x14ac:dyDescent="0.2">
      <c r="R52672" s="97"/>
    </row>
    <row r="52673" spans="18:18" x14ac:dyDescent="0.2">
      <c r="R52673" s="234"/>
    </row>
    <row r="52674" spans="18:18" x14ac:dyDescent="0.2">
      <c r="R52674" s="262"/>
    </row>
    <row r="52675" spans="18:18" x14ac:dyDescent="0.2">
      <c r="R52675" s="234"/>
    </row>
    <row r="52676" spans="18:18" x14ac:dyDescent="0.2">
      <c r="R52676" s="234"/>
    </row>
    <row r="52677" spans="18:18" x14ac:dyDescent="0.2">
      <c r="R52677" s="94"/>
    </row>
    <row r="52692" spans="18:18" x14ac:dyDescent="0.2">
      <c r="R52692" s="235"/>
    </row>
    <row r="52693" spans="18:18" x14ac:dyDescent="0.2">
      <c r="R52693" s="234"/>
    </row>
    <row r="52694" spans="18:18" x14ac:dyDescent="0.2">
      <c r="R52694" s="236"/>
    </row>
    <row r="52695" spans="18:18" x14ac:dyDescent="0.2">
      <c r="R52695" s="236"/>
    </row>
    <row r="52696" spans="18:18" x14ac:dyDescent="0.2">
      <c r="R52696" s="234"/>
    </row>
    <row r="52697" spans="18:18" x14ac:dyDescent="0.2">
      <c r="R52697" s="236"/>
    </row>
    <row r="52698" spans="18:18" x14ac:dyDescent="0.2">
      <c r="R52698" s="236"/>
    </row>
    <row r="52699" spans="18:18" x14ac:dyDescent="0.2">
      <c r="R52699" s="237"/>
    </row>
    <row r="52700" spans="18:18" x14ac:dyDescent="0.2">
      <c r="R52700" s="237"/>
    </row>
    <row r="52705" spans="18:18" x14ac:dyDescent="0.2">
      <c r="R52705" s="97"/>
    </row>
    <row r="52706" spans="18:18" x14ac:dyDescent="0.2">
      <c r="R52706" s="234"/>
    </row>
    <row r="52707" spans="18:18" x14ac:dyDescent="0.2">
      <c r="R52707" s="262"/>
    </row>
    <row r="52708" spans="18:18" x14ac:dyDescent="0.2">
      <c r="R52708" s="234"/>
    </row>
    <row r="52709" spans="18:18" x14ac:dyDescent="0.2">
      <c r="R52709" s="234"/>
    </row>
    <row r="52710" spans="18:18" x14ac:dyDescent="0.2">
      <c r="R52710" s="94"/>
    </row>
    <row r="52725" spans="18:18" x14ac:dyDescent="0.2">
      <c r="R52725" s="235"/>
    </row>
    <row r="52726" spans="18:18" x14ac:dyDescent="0.2">
      <c r="R52726" s="234"/>
    </row>
    <row r="52727" spans="18:18" x14ac:dyDescent="0.2">
      <c r="R52727" s="236"/>
    </row>
    <row r="52728" spans="18:18" x14ac:dyDescent="0.2">
      <c r="R52728" s="236"/>
    </row>
    <row r="52729" spans="18:18" x14ac:dyDescent="0.2">
      <c r="R52729" s="234"/>
    </row>
    <row r="52730" spans="18:18" x14ac:dyDescent="0.2">
      <c r="R52730" s="236"/>
    </row>
    <row r="52731" spans="18:18" x14ac:dyDescent="0.2">
      <c r="R52731" s="236"/>
    </row>
    <row r="52732" spans="18:18" x14ac:dyDescent="0.2">
      <c r="R52732" s="237"/>
    </row>
    <row r="52733" spans="18:18" x14ac:dyDescent="0.2">
      <c r="R52733" s="237"/>
    </row>
    <row r="52738" spans="18:18" x14ac:dyDescent="0.2">
      <c r="R52738" s="97"/>
    </row>
    <row r="52739" spans="18:18" x14ac:dyDescent="0.2">
      <c r="R52739" s="234"/>
    </row>
    <row r="52740" spans="18:18" x14ac:dyDescent="0.2">
      <c r="R52740" s="262"/>
    </row>
    <row r="52741" spans="18:18" x14ac:dyDescent="0.2">
      <c r="R52741" s="234"/>
    </row>
    <row r="52742" spans="18:18" x14ac:dyDescent="0.2">
      <c r="R52742" s="234"/>
    </row>
    <row r="52743" spans="18:18" x14ac:dyDescent="0.2">
      <c r="R52743" s="94"/>
    </row>
    <row r="52758" spans="18:18" x14ac:dyDescent="0.2">
      <c r="R52758" s="235"/>
    </row>
    <row r="52759" spans="18:18" x14ac:dyDescent="0.2">
      <c r="R52759" s="234"/>
    </row>
    <row r="52760" spans="18:18" x14ac:dyDescent="0.2">
      <c r="R52760" s="236"/>
    </row>
    <row r="52761" spans="18:18" x14ac:dyDescent="0.2">
      <c r="R52761" s="236"/>
    </row>
    <row r="52762" spans="18:18" x14ac:dyDescent="0.2">
      <c r="R52762" s="234"/>
    </row>
    <row r="52763" spans="18:18" x14ac:dyDescent="0.2">
      <c r="R52763" s="236"/>
    </row>
    <row r="52764" spans="18:18" x14ac:dyDescent="0.2">
      <c r="R52764" s="236"/>
    </row>
    <row r="52765" spans="18:18" x14ac:dyDescent="0.2">
      <c r="R52765" s="237"/>
    </row>
    <row r="52766" spans="18:18" x14ac:dyDescent="0.2">
      <c r="R52766" s="237"/>
    </row>
    <row r="52771" spans="18:18" x14ac:dyDescent="0.2">
      <c r="R52771" s="97"/>
    </row>
    <row r="52772" spans="18:18" x14ac:dyDescent="0.2">
      <c r="R52772" s="234"/>
    </row>
    <row r="52773" spans="18:18" x14ac:dyDescent="0.2">
      <c r="R52773" s="262"/>
    </row>
    <row r="52774" spans="18:18" x14ac:dyDescent="0.2">
      <c r="R52774" s="234"/>
    </row>
    <row r="52775" spans="18:18" x14ac:dyDescent="0.2">
      <c r="R52775" s="234"/>
    </row>
    <row r="52776" spans="18:18" x14ac:dyDescent="0.2">
      <c r="R52776" s="94"/>
    </row>
    <row r="52791" spans="18:18" x14ac:dyDescent="0.2">
      <c r="R52791" s="235"/>
    </row>
    <row r="52792" spans="18:18" x14ac:dyDescent="0.2">
      <c r="R52792" s="234"/>
    </row>
    <row r="52793" spans="18:18" x14ac:dyDescent="0.2">
      <c r="R52793" s="236"/>
    </row>
    <row r="52794" spans="18:18" x14ac:dyDescent="0.2">
      <c r="R52794" s="236"/>
    </row>
    <row r="52795" spans="18:18" x14ac:dyDescent="0.2">
      <c r="R52795" s="234"/>
    </row>
    <row r="52796" spans="18:18" x14ac:dyDescent="0.2">
      <c r="R52796" s="236"/>
    </row>
    <row r="52797" spans="18:18" x14ac:dyDescent="0.2">
      <c r="R52797" s="236"/>
    </row>
    <row r="52798" spans="18:18" x14ac:dyDescent="0.2">
      <c r="R52798" s="237"/>
    </row>
    <row r="52799" spans="18:18" x14ac:dyDescent="0.2">
      <c r="R52799" s="237"/>
    </row>
    <row r="52804" spans="18:18" x14ac:dyDescent="0.2">
      <c r="R52804" s="97"/>
    </row>
    <row r="52805" spans="18:18" x14ac:dyDescent="0.2">
      <c r="R52805" s="234"/>
    </row>
    <row r="52806" spans="18:18" x14ac:dyDescent="0.2">
      <c r="R52806" s="262"/>
    </row>
    <row r="52807" spans="18:18" x14ac:dyDescent="0.2">
      <c r="R52807" s="234"/>
    </row>
    <row r="52808" spans="18:18" x14ac:dyDescent="0.2">
      <c r="R52808" s="234"/>
    </row>
    <row r="52809" spans="18:18" x14ac:dyDescent="0.2">
      <c r="R52809" s="94"/>
    </row>
    <row r="52824" spans="18:18" x14ac:dyDescent="0.2">
      <c r="R52824" s="235"/>
    </row>
    <row r="52825" spans="18:18" x14ac:dyDescent="0.2">
      <c r="R52825" s="234"/>
    </row>
    <row r="52826" spans="18:18" x14ac:dyDescent="0.2">
      <c r="R52826" s="236"/>
    </row>
    <row r="52827" spans="18:18" x14ac:dyDescent="0.2">
      <c r="R52827" s="236"/>
    </row>
    <row r="52828" spans="18:18" x14ac:dyDescent="0.2">
      <c r="R52828" s="234"/>
    </row>
    <row r="52829" spans="18:18" x14ac:dyDescent="0.2">
      <c r="R52829" s="236"/>
    </row>
    <row r="52830" spans="18:18" x14ac:dyDescent="0.2">
      <c r="R52830" s="236"/>
    </row>
    <row r="52831" spans="18:18" x14ac:dyDescent="0.2">
      <c r="R52831" s="237"/>
    </row>
    <row r="52832" spans="18:18" x14ac:dyDescent="0.2">
      <c r="R52832" s="237"/>
    </row>
    <row r="52837" spans="18:18" x14ac:dyDescent="0.2">
      <c r="R52837" s="97"/>
    </row>
    <row r="52838" spans="18:18" x14ac:dyDescent="0.2">
      <c r="R52838" s="234"/>
    </row>
    <row r="52839" spans="18:18" x14ac:dyDescent="0.2">
      <c r="R52839" s="262"/>
    </row>
    <row r="52840" spans="18:18" x14ac:dyDescent="0.2">
      <c r="R52840" s="234"/>
    </row>
    <row r="52841" spans="18:18" x14ac:dyDescent="0.2">
      <c r="R52841" s="234"/>
    </row>
    <row r="52842" spans="18:18" x14ac:dyDescent="0.2">
      <c r="R52842" s="94"/>
    </row>
    <row r="52857" spans="18:18" x14ac:dyDescent="0.2">
      <c r="R52857" s="235"/>
    </row>
    <row r="52858" spans="18:18" x14ac:dyDescent="0.2">
      <c r="R52858" s="234"/>
    </row>
    <row r="52859" spans="18:18" x14ac:dyDescent="0.2">
      <c r="R52859" s="236"/>
    </row>
    <row r="52860" spans="18:18" x14ac:dyDescent="0.2">
      <c r="R52860" s="236"/>
    </row>
    <row r="52861" spans="18:18" x14ac:dyDescent="0.2">
      <c r="R52861" s="234"/>
    </row>
    <row r="52862" spans="18:18" x14ac:dyDescent="0.2">
      <c r="R52862" s="236"/>
    </row>
    <row r="52863" spans="18:18" x14ac:dyDescent="0.2">
      <c r="R52863" s="236"/>
    </row>
    <row r="52864" spans="18:18" x14ac:dyDescent="0.2">
      <c r="R52864" s="237"/>
    </row>
    <row r="52865" spans="18:18" x14ac:dyDescent="0.2">
      <c r="R52865" s="237"/>
    </row>
    <row r="52870" spans="18:18" x14ac:dyDescent="0.2">
      <c r="R52870" s="97"/>
    </row>
    <row r="52871" spans="18:18" x14ac:dyDescent="0.2">
      <c r="R52871" s="234"/>
    </row>
    <row r="52872" spans="18:18" x14ac:dyDescent="0.2">
      <c r="R52872" s="262"/>
    </row>
    <row r="52873" spans="18:18" x14ac:dyDescent="0.2">
      <c r="R52873" s="234"/>
    </row>
    <row r="52874" spans="18:18" x14ac:dyDescent="0.2">
      <c r="R52874" s="234"/>
    </row>
    <row r="52875" spans="18:18" x14ac:dyDescent="0.2">
      <c r="R52875" s="94"/>
    </row>
    <row r="52890" spans="18:18" x14ac:dyDescent="0.2">
      <c r="R52890" s="235"/>
    </row>
    <row r="52891" spans="18:18" x14ac:dyDescent="0.2">
      <c r="R52891" s="234"/>
    </row>
    <row r="52892" spans="18:18" x14ac:dyDescent="0.2">
      <c r="R52892" s="236"/>
    </row>
    <row r="52893" spans="18:18" x14ac:dyDescent="0.2">
      <c r="R52893" s="236"/>
    </row>
    <row r="52894" spans="18:18" x14ac:dyDescent="0.2">
      <c r="R52894" s="234"/>
    </row>
    <row r="52895" spans="18:18" x14ac:dyDescent="0.2">
      <c r="R52895" s="236"/>
    </row>
    <row r="52896" spans="18:18" x14ac:dyDescent="0.2">
      <c r="R52896" s="236"/>
    </row>
    <row r="52897" spans="18:18" x14ac:dyDescent="0.2">
      <c r="R52897" s="237"/>
    </row>
    <row r="52898" spans="18:18" x14ac:dyDescent="0.2">
      <c r="R52898" s="237"/>
    </row>
    <row r="52903" spans="18:18" x14ac:dyDescent="0.2">
      <c r="R52903" s="97"/>
    </row>
    <row r="52904" spans="18:18" x14ac:dyDescent="0.2">
      <c r="R52904" s="234"/>
    </row>
    <row r="52905" spans="18:18" x14ac:dyDescent="0.2">
      <c r="R52905" s="262"/>
    </row>
    <row r="52906" spans="18:18" x14ac:dyDescent="0.2">
      <c r="R52906" s="234"/>
    </row>
    <row r="52907" spans="18:18" x14ac:dyDescent="0.2">
      <c r="R52907" s="234"/>
    </row>
    <row r="52908" spans="18:18" x14ac:dyDescent="0.2">
      <c r="R52908" s="94"/>
    </row>
    <row r="52923" spans="18:18" x14ac:dyDescent="0.2">
      <c r="R52923" s="235"/>
    </row>
    <row r="52924" spans="18:18" x14ac:dyDescent="0.2">
      <c r="R52924" s="234"/>
    </row>
    <row r="52925" spans="18:18" x14ac:dyDescent="0.2">
      <c r="R52925" s="236"/>
    </row>
    <row r="52926" spans="18:18" x14ac:dyDescent="0.2">
      <c r="R52926" s="236"/>
    </row>
    <row r="52927" spans="18:18" x14ac:dyDescent="0.2">
      <c r="R52927" s="234"/>
    </row>
    <row r="52928" spans="18:18" x14ac:dyDescent="0.2">
      <c r="R52928" s="236"/>
    </row>
    <row r="52929" spans="18:18" x14ac:dyDescent="0.2">
      <c r="R52929" s="236"/>
    </row>
    <row r="52930" spans="18:18" x14ac:dyDescent="0.2">
      <c r="R52930" s="237"/>
    </row>
    <row r="52931" spans="18:18" x14ac:dyDescent="0.2">
      <c r="R52931" s="237"/>
    </row>
    <row r="52936" spans="18:18" x14ac:dyDescent="0.2">
      <c r="R52936" s="97"/>
    </row>
    <row r="52937" spans="18:18" x14ac:dyDescent="0.2">
      <c r="R52937" s="234"/>
    </row>
    <row r="52938" spans="18:18" x14ac:dyDescent="0.2">
      <c r="R52938" s="262"/>
    </row>
    <row r="52939" spans="18:18" x14ac:dyDescent="0.2">
      <c r="R52939" s="234"/>
    </row>
    <row r="52940" spans="18:18" x14ac:dyDescent="0.2">
      <c r="R52940" s="234"/>
    </row>
    <row r="52941" spans="18:18" x14ac:dyDescent="0.2">
      <c r="R52941" s="94"/>
    </row>
    <row r="52956" spans="18:18" x14ac:dyDescent="0.2">
      <c r="R52956" s="235"/>
    </row>
    <row r="52957" spans="18:18" x14ac:dyDescent="0.2">
      <c r="R52957" s="234"/>
    </row>
    <row r="52958" spans="18:18" x14ac:dyDescent="0.2">
      <c r="R52958" s="236"/>
    </row>
    <row r="52959" spans="18:18" x14ac:dyDescent="0.2">
      <c r="R52959" s="236"/>
    </row>
    <row r="52960" spans="18:18" x14ac:dyDescent="0.2">
      <c r="R52960" s="234"/>
    </row>
    <row r="52961" spans="18:18" x14ac:dyDescent="0.2">
      <c r="R52961" s="236"/>
    </row>
    <row r="52962" spans="18:18" x14ac:dyDescent="0.2">
      <c r="R52962" s="236"/>
    </row>
    <row r="52963" spans="18:18" x14ac:dyDescent="0.2">
      <c r="R52963" s="237"/>
    </row>
    <row r="52964" spans="18:18" x14ac:dyDescent="0.2">
      <c r="R52964" s="237"/>
    </row>
    <row r="52969" spans="18:18" x14ac:dyDescent="0.2">
      <c r="R52969" s="97"/>
    </row>
    <row r="52970" spans="18:18" x14ac:dyDescent="0.2">
      <c r="R52970" s="234"/>
    </row>
    <row r="52971" spans="18:18" x14ac:dyDescent="0.2">
      <c r="R52971" s="262"/>
    </row>
    <row r="52972" spans="18:18" x14ac:dyDescent="0.2">
      <c r="R52972" s="234"/>
    </row>
    <row r="52973" spans="18:18" x14ac:dyDescent="0.2">
      <c r="R52973" s="234"/>
    </row>
    <row r="52974" spans="18:18" x14ac:dyDescent="0.2">
      <c r="R52974" s="94"/>
    </row>
    <row r="52989" spans="18:18" x14ac:dyDescent="0.2">
      <c r="R52989" s="235"/>
    </row>
    <row r="52990" spans="18:18" x14ac:dyDescent="0.2">
      <c r="R52990" s="234"/>
    </row>
    <row r="52991" spans="18:18" x14ac:dyDescent="0.2">
      <c r="R52991" s="236"/>
    </row>
    <row r="52992" spans="18:18" x14ac:dyDescent="0.2">
      <c r="R52992" s="236"/>
    </row>
    <row r="52993" spans="18:18" x14ac:dyDescent="0.2">
      <c r="R52993" s="234"/>
    </row>
    <row r="52994" spans="18:18" x14ac:dyDescent="0.2">
      <c r="R52994" s="236"/>
    </row>
    <row r="52995" spans="18:18" x14ac:dyDescent="0.2">
      <c r="R52995" s="236"/>
    </row>
    <row r="52996" spans="18:18" x14ac:dyDescent="0.2">
      <c r="R52996" s="237"/>
    </row>
    <row r="52997" spans="18:18" x14ac:dyDescent="0.2">
      <c r="R52997" s="237"/>
    </row>
    <row r="53002" spans="18:18" x14ac:dyDescent="0.2">
      <c r="R53002" s="97"/>
    </row>
    <row r="53003" spans="18:18" x14ac:dyDescent="0.2">
      <c r="R53003" s="234"/>
    </row>
    <row r="53004" spans="18:18" x14ac:dyDescent="0.2">
      <c r="R53004" s="262"/>
    </row>
    <row r="53005" spans="18:18" x14ac:dyDescent="0.2">
      <c r="R53005" s="234"/>
    </row>
    <row r="53006" spans="18:18" x14ac:dyDescent="0.2">
      <c r="R53006" s="234"/>
    </row>
    <row r="53007" spans="18:18" x14ac:dyDescent="0.2">
      <c r="R53007" s="94"/>
    </row>
    <row r="53022" spans="18:18" x14ac:dyDescent="0.2">
      <c r="R53022" s="235"/>
    </row>
    <row r="53023" spans="18:18" x14ac:dyDescent="0.2">
      <c r="R53023" s="234"/>
    </row>
    <row r="53024" spans="18:18" x14ac:dyDescent="0.2">
      <c r="R53024" s="236"/>
    </row>
    <row r="53025" spans="18:18" x14ac:dyDescent="0.2">
      <c r="R53025" s="236"/>
    </row>
    <row r="53026" spans="18:18" x14ac:dyDescent="0.2">
      <c r="R53026" s="234"/>
    </row>
    <row r="53027" spans="18:18" x14ac:dyDescent="0.2">
      <c r="R53027" s="236"/>
    </row>
    <row r="53028" spans="18:18" x14ac:dyDescent="0.2">
      <c r="R53028" s="236"/>
    </row>
    <row r="53029" spans="18:18" x14ac:dyDescent="0.2">
      <c r="R53029" s="237"/>
    </row>
    <row r="53030" spans="18:18" x14ac:dyDescent="0.2">
      <c r="R53030" s="237"/>
    </row>
    <row r="53035" spans="18:18" x14ac:dyDescent="0.2">
      <c r="R53035" s="97"/>
    </row>
    <row r="53036" spans="18:18" x14ac:dyDescent="0.2">
      <c r="R53036" s="234"/>
    </row>
    <row r="53037" spans="18:18" x14ac:dyDescent="0.2">
      <c r="R53037" s="262"/>
    </row>
    <row r="53038" spans="18:18" x14ac:dyDescent="0.2">
      <c r="R53038" s="234"/>
    </row>
    <row r="53039" spans="18:18" x14ac:dyDescent="0.2">
      <c r="R53039" s="234"/>
    </row>
    <row r="53040" spans="18:18" x14ac:dyDescent="0.2">
      <c r="R53040" s="94"/>
    </row>
    <row r="53055" spans="18:18" x14ac:dyDescent="0.2">
      <c r="R53055" s="235"/>
    </row>
    <row r="53056" spans="18:18" x14ac:dyDescent="0.2">
      <c r="R53056" s="234"/>
    </row>
    <row r="53057" spans="18:18" x14ac:dyDescent="0.2">
      <c r="R53057" s="236"/>
    </row>
    <row r="53058" spans="18:18" x14ac:dyDescent="0.2">
      <c r="R53058" s="236"/>
    </row>
    <row r="53059" spans="18:18" x14ac:dyDescent="0.2">
      <c r="R53059" s="234"/>
    </row>
    <row r="53060" spans="18:18" x14ac:dyDescent="0.2">
      <c r="R53060" s="236"/>
    </row>
    <row r="53061" spans="18:18" x14ac:dyDescent="0.2">
      <c r="R53061" s="236"/>
    </row>
    <row r="53062" spans="18:18" x14ac:dyDescent="0.2">
      <c r="R53062" s="237"/>
    </row>
    <row r="53063" spans="18:18" x14ac:dyDescent="0.2">
      <c r="R53063" s="237"/>
    </row>
    <row r="53068" spans="18:18" x14ac:dyDescent="0.2">
      <c r="R53068" s="97"/>
    </row>
    <row r="53069" spans="18:18" x14ac:dyDescent="0.2">
      <c r="R53069" s="234"/>
    </row>
    <row r="53070" spans="18:18" x14ac:dyDescent="0.2">
      <c r="R53070" s="262"/>
    </row>
    <row r="53071" spans="18:18" x14ac:dyDescent="0.2">
      <c r="R53071" s="234"/>
    </row>
    <row r="53072" spans="18:18" x14ac:dyDescent="0.2">
      <c r="R53072" s="234"/>
    </row>
    <row r="53073" spans="18:18" x14ac:dyDescent="0.2">
      <c r="R53073" s="94"/>
    </row>
    <row r="53088" spans="18:18" x14ac:dyDescent="0.2">
      <c r="R53088" s="235"/>
    </row>
    <row r="53089" spans="18:18" x14ac:dyDescent="0.2">
      <c r="R53089" s="234"/>
    </row>
    <row r="53090" spans="18:18" x14ac:dyDescent="0.2">
      <c r="R53090" s="236"/>
    </row>
    <row r="53091" spans="18:18" x14ac:dyDescent="0.2">
      <c r="R53091" s="236"/>
    </row>
    <row r="53092" spans="18:18" x14ac:dyDescent="0.2">
      <c r="R53092" s="234"/>
    </row>
    <row r="53093" spans="18:18" x14ac:dyDescent="0.2">
      <c r="R53093" s="236"/>
    </row>
    <row r="53094" spans="18:18" x14ac:dyDescent="0.2">
      <c r="R53094" s="236"/>
    </row>
    <row r="53095" spans="18:18" x14ac:dyDescent="0.2">
      <c r="R53095" s="237"/>
    </row>
    <row r="53096" spans="18:18" x14ac:dyDescent="0.2">
      <c r="R53096" s="237"/>
    </row>
    <row r="53101" spans="18:18" x14ac:dyDescent="0.2">
      <c r="R53101" s="97"/>
    </row>
    <row r="53102" spans="18:18" x14ac:dyDescent="0.2">
      <c r="R53102" s="234"/>
    </row>
    <row r="53103" spans="18:18" x14ac:dyDescent="0.2">
      <c r="R53103" s="262"/>
    </row>
    <row r="53104" spans="18:18" x14ac:dyDescent="0.2">
      <c r="R53104" s="234"/>
    </row>
    <row r="53105" spans="18:18" x14ac:dyDescent="0.2">
      <c r="R53105" s="234"/>
    </row>
    <row r="53106" spans="18:18" x14ac:dyDescent="0.2">
      <c r="R53106" s="94"/>
    </row>
    <row r="53121" spans="18:18" x14ac:dyDescent="0.2">
      <c r="R53121" s="235"/>
    </row>
    <row r="53122" spans="18:18" x14ac:dyDescent="0.2">
      <c r="R53122" s="234"/>
    </row>
    <row r="53123" spans="18:18" x14ac:dyDescent="0.2">
      <c r="R53123" s="236"/>
    </row>
    <row r="53124" spans="18:18" x14ac:dyDescent="0.2">
      <c r="R53124" s="236"/>
    </row>
    <row r="53125" spans="18:18" x14ac:dyDescent="0.2">
      <c r="R53125" s="234"/>
    </row>
    <row r="53126" spans="18:18" x14ac:dyDescent="0.2">
      <c r="R53126" s="236"/>
    </row>
    <row r="53127" spans="18:18" x14ac:dyDescent="0.2">
      <c r="R53127" s="236"/>
    </row>
    <row r="53128" spans="18:18" x14ac:dyDescent="0.2">
      <c r="R53128" s="237"/>
    </row>
    <row r="53129" spans="18:18" x14ac:dyDescent="0.2">
      <c r="R53129" s="237"/>
    </row>
    <row r="53134" spans="18:18" x14ac:dyDescent="0.2">
      <c r="R53134" s="97"/>
    </row>
    <row r="53135" spans="18:18" x14ac:dyDescent="0.2">
      <c r="R53135" s="234"/>
    </row>
    <row r="53136" spans="18:18" x14ac:dyDescent="0.2">
      <c r="R53136" s="262"/>
    </row>
    <row r="53137" spans="18:18" x14ac:dyDescent="0.2">
      <c r="R53137" s="234"/>
    </row>
    <row r="53138" spans="18:18" x14ac:dyDescent="0.2">
      <c r="R53138" s="234"/>
    </row>
    <row r="53139" spans="18:18" x14ac:dyDescent="0.2">
      <c r="R53139" s="94"/>
    </row>
    <row r="53154" spans="18:18" x14ac:dyDescent="0.2">
      <c r="R53154" s="235"/>
    </row>
    <row r="53155" spans="18:18" x14ac:dyDescent="0.2">
      <c r="R53155" s="234"/>
    </row>
    <row r="53156" spans="18:18" x14ac:dyDescent="0.2">
      <c r="R53156" s="236"/>
    </row>
    <row r="53157" spans="18:18" x14ac:dyDescent="0.2">
      <c r="R53157" s="236"/>
    </row>
    <row r="53158" spans="18:18" x14ac:dyDescent="0.2">
      <c r="R53158" s="234"/>
    </row>
    <row r="53159" spans="18:18" x14ac:dyDescent="0.2">
      <c r="R53159" s="236"/>
    </row>
    <row r="53160" spans="18:18" x14ac:dyDescent="0.2">
      <c r="R53160" s="236"/>
    </row>
    <row r="53161" spans="18:18" x14ac:dyDescent="0.2">
      <c r="R53161" s="237"/>
    </row>
    <row r="53162" spans="18:18" x14ac:dyDescent="0.2">
      <c r="R53162" s="237"/>
    </row>
    <row r="53167" spans="18:18" x14ac:dyDescent="0.2">
      <c r="R53167" s="97"/>
    </row>
    <row r="53168" spans="18:18" x14ac:dyDescent="0.2">
      <c r="R53168" s="234"/>
    </row>
    <row r="53169" spans="18:18" x14ac:dyDescent="0.2">
      <c r="R53169" s="262"/>
    </row>
    <row r="53170" spans="18:18" x14ac:dyDescent="0.2">
      <c r="R53170" s="234"/>
    </row>
    <row r="53171" spans="18:18" x14ac:dyDescent="0.2">
      <c r="R53171" s="234"/>
    </row>
    <row r="53172" spans="18:18" x14ac:dyDescent="0.2">
      <c r="R53172" s="94"/>
    </row>
    <row r="53187" spans="18:18" x14ac:dyDescent="0.2">
      <c r="R53187" s="235"/>
    </row>
    <row r="53188" spans="18:18" x14ac:dyDescent="0.2">
      <c r="R53188" s="234"/>
    </row>
    <row r="53189" spans="18:18" x14ac:dyDescent="0.2">
      <c r="R53189" s="236"/>
    </row>
    <row r="53190" spans="18:18" x14ac:dyDescent="0.2">
      <c r="R53190" s="236"/>
    </row>
    <row r="53191" spans="18:18" x14ac:dyDescent="0.2">
      <c r="R53191" s="234"/>
    </row>
    <row r="53192" spans="18:18" x14ac:dyDescent="0.2">
      <c r="R53192" s="236"/>
    </row>
    <row r="53193" spans="18:18" x14ac:dyDescent="0.2">
      <c r="R53193" s="236"/>
    </row>
    <row r="53194" spans="18:18" x14ac:dyDescent="0.2">
      <c r="R53194" s="237"/>
    </row>
    <row r="53195" spans="18:18" x14ac:dyDescent="0.2">
      <c r="R53195" s="237"/>
    </row>
    <row r="53200" spans="18:18" x14ac:dyDescent="0.2">
      <c r="R53200" s="97"/>
    </row>
    <row r="53201" spans="18:18" x14ac:dyDescent="0.2">
      <c r="R53201" s="234"/>
    </row>
    <row r="53202" spans="18:18" x14ac:dyDescent="0.2">
      <c r="R53202" s="262"/>
    </row>
    <row r="53203" spans="18:18" x14ac:dyDescent="0.2">
      <c r="R53203" s="234"/>
    </row>
    <row r="53204" spans="18:18" x14ac:dyDescent="0.2">
      <c r="R53204" s="234"/>
    </row>
    <row r="53205" spans="18:18" x14ac:dyDescent="0.2">
      <c r="R53205" s="94"/>
    </row>
    <row r="53220" spans="18:18" x14ac:dyDescent="0.2">
      <c r="R53220" s="235"/>
    </row>
    <row r="53221" spans="18:18" x14ac:dyDescent="0.2">
      <c r="R53221" s="234"/>
    </row>
    <row r="53222" spans="18:18" x14ac:dyDescent="0.2">
      <c r="R53222" s="236"/>
    </row>
    <row r="53223" spans="18:18" x14ac:dyDescent="0.2">
      <c r="R53223" s="236"/>
    </row>
    <row r="53224" spans="18:18" x14ac:dyDescent="0.2">
      <c r="R53224" s="234"/>
    </row>
    <row r="53225" spans="18:18" x14ac:dyDescent="0.2">
      <c r="R53225" s="236"/>
    </row>
    <row r="53226" spans="18:18" x14ac:dyDescent="0.2">
      <c r="R53226" s="236"/>
    </row>
    <row r="53227" spans="18:18" x14ac:dyDescent="0.2">
      <c r="R53227" s="237"/>
    </row>
    <row r="53228" spans="18:18" x14ac:dyDescent="0.2">
      <c r="R53228" s="237"/>
    </row>
    <row r="53233" spans="18:18" x14ac:dyDescent="0.2">
      <c r="R53233" s="97"/>
    </row>
    <row r="53234" spans="18:18" x14ac:dyDescent="0.2">
      <c r="R53234" s="234"/>
    </row>
    <row r="53235" spans="18:18" x14ac:dyDescent="0.2">
      <c r="R53235" s="262"/>
    </row>
    <row r="53236" spans="18:18" x14ac:dyDescent="0.2">
      <c r="R53236" s="234"/>
    </row>
    <row r="53237" spans="18:18" x14ac:dyDescent="0.2">
      <c r="R53237" s="234"/>
    </row>
    <row r="53238" spans="18:18" x14ac:dyDescent="0.2">
      <c r="R53238" s="94"/>
    </row>
    <row r="53253" spans="18:18" x14ac:dyDescent="0.2">
      <c r="R53253" s="235"/>
    </row>
    <row r="53254" spans="18:18" x14ac:dyDescent="0.2">
      <c r="R53254" s="234"/>
    </row>
    <row r="53255" spans="18:18" x14ac:dyDescent="0.2">
      <c r="R53255" s="236"/>
    </row>
    <row r="53256" spans="18:18" x14ac:dyDescent="0.2">
      <c r="R53256" s="236"/>
    </row>
    <row r="53257" spans="18:18" x14ac:dyDescent="0.2">
      <c r="R53257" s="234"/>
    </row>
    <row r="53258" spans="18:18" x14ac:dyDescent="0.2">
      <c r="R53258" s="236"/>
    </row>
    <row r="53259" spans="18:18" x14ac:dyDescent="0.2">
      <c r="R53259" s="236"/>
    </row>
    <row r="53260" spans="18:18" x14ac:dyDescent="0.2">
      <c r="R53260" s="237"/>
    </row>
    <row r="53261" spans="18:18" x14ac:dyDescent="0.2">
      <c r="R53261" s="237"/>
    </row>
    <row r="53266" spans="18:18" x14ac:dyDescent="0.2">
      <c r="R53266" s="97"/>
    </row>
    <row r="53267" spans="18:18" x14ac:dyDescent="0.2">
      <c r="R53267" s="234"/>
    </row>
    <row r="53268" spans="18:18" x14ac:dyDescent="0.2">
      <c r="R53268" s="262"/>
    </row>
    <row r="53269" spans="18:18" x14ac:dyDescent="0.2">
      <c r="R53269" s="234"/>
    </row>
    <row r="53270" spans="18:18" x14ac:dyDescent="0.2">
      <c r="R53270" s="234"/>
    </row>
    <row r="53271" spans="18:18" x14ac:dyDescent="0.2">
      <c r="R53271" s="94"/>
    </row>
    <row r="53286" spans="18:18" x14ac:dyDescent="0.2">
      <c r="R53286" s="235"/>
    </row>
    <row r="53287" spans="18:18" x14ac:dyDescent="0.2">
      <c r="R53287" s="234"/>
    </row>
    <row r="53288" spans="18:18" x14ac:dyDescent="0.2">
      <c r="R53288" s="236"/>
    </row>
    <row r="53289" spans="18:18" x14ac:dyDescent="0.2">
      <c r="R53289" s="236"/>
    </row>
    <row r="53290" spans="18:18" x14ac:dyDescent="0.2">
      <c r="R53290" s="234"/>
    </row>
    <row r="53291" spans="18:18" x14ac:dyDescent="0.2">
      <c r="R53291" s="236"/>
    </row>
    <row r="53292" spans="18:18" x14ac:dyDescent="0.2">
      <c r="R53292" s="236"/>
    </row>
    <row r="53293" spans="18:18" x14ac:dyDescent="0.2">
      <c r="R53293" s="237"/>
    </row>
    <row r="53294" spans="18:18" x14ac:dyDescent="0.2">
      <c r="R53294" s="237"/>
    </row>
    <row r="53299" spans="18:18" x14ac:dyDescent="0.2">
      <c r="R53299" s="97"/>
    </row>
    <row r="53300" spans="18:18" x14ac:dyDescent="0.2">
      <c r="R53300" s="234"/>
    </row>
    <row r="53301" spans="18:18" x14ac:dyDescent="0.2">
      <c r="R53301" s="262"/>
    </row>
    <row r="53302" spans="18:18" x14ac:dyDescent="0.2">
      <c r="R53302" s="234"/>
    </row>
    <row r="53303" spans="18:18" x14ac:dyDescent="0.2">
      <c r="R53303" s="234"/>
    </row>
    <row r="53304" spans="18:18" x14ac:dyDescent="0.2">
      <c r="R53304" s="94"/>
    </row>
    <row r="53319" spans="18:18" x14ac:dyDescent="0.2">
      <c r="R53319" s="235"/>
    </row>
    <row r="53320" spans="18:18" x14ac:dyDescent="0.2">
      <c r="R53320" s="234"/>
    </row>
    <row r="53321" spans="18:18" x14ac:dyDescent="0.2">
      <c r="R53321" s="236"/>
    </row>
    <row r="53322" spans="18:18" x14ac:dyDescent="0.2">
      <c r="R53322" s="236"/>
    </row>
    <row r="53323" spans="18:18" x14ac:dyDescent="0.2">
      <c r="R53323" s="234"/>
    </row>
    <row r="53324" spans="18:18" x14ac:dyDescent="0.2">
      <c r="R53324" s="236"/>
    </row>
    <row r="53325" spans="18:18" x14ac:dyDescent="0.2">
      <c r="R53325" s="236"/>
    </row>
    <row r="53326" spans="18:18" x14ac:dyDescent="0.2">
      <c r="R53326" s="237"/>
    </row>
    <row r="53327" spans="18:18" x14ac:dyDescent="0.2">
      <c r="R53327" s="237"/>
    </row>
    <row r="53332" spans="18:18" x14ac:dyDescent="0.2">
      <c r="R53332" s="97"/>
    </row>
    <row r="53333" spans="18:18" x14ac:dyDescent="0.2">
      <c r="R53333" s="234"/>
    </row>
    <row r="53334" spans="18:18" x14ac:dyDescent="0.2">
      <c r="R53334" s="262"/>
    </row>
    <row r="53335" spans="18:18" x14ac:dyDescent="0.2">
      <c r="R53335" s="234"/>
    </row>
    <row r="53336" spans="18:18" x14ac:dyDescent="0.2">
      <c r="R53336" s="234"/>
    </row>
    <row r="53337" spans="18:18" x14ac:dyDescent="0.2">
      <c r="R53337" s="94"/>
    </row>
    <row r="53352" spans="18:18" x14ac:dyDescent="0.2">
      <c r="R53352" s="235"/>
    </row>
    <row r="53353" spans="18:18" x14ac:dyDescent="0.2">
      <c r="R53353" s="234"/>
    </row>
    <row r="53354" spans="18:18" x14ac:dyDescent="0.2">
      <c r="R53354" s="236"/>
    </row>
    <row r="53355" spans="18:18" x14ac:dyDescent="0.2">
      <c r="R53355" s="236"/>
    </row>
    <row r="53356" spans="18:18" x14ac:dyDescent="0.2">
      <c r="R53356" s="234"/>
    </row>
    <row r="53357" spans="18:18" x14ac:dyDescent="0.2">
      <c r="R53357" s="236"/>
    </row>
    <row r="53358" spans="18:18" x14ac:dyDescent="0.2">
      <c r="R53358" s="236"/>
    </row>
    <row r="53359" spans="18:18" x14ac:dyDescent="0.2">
      <c r="R53359" s="237"/>
    </row>
    <row r="53360" spans="18:18" x14ac:dyDescent="0.2">
      <c r="R53360" s="237"/>
    </row>
    <row r="53365" spans="18:18" x14ac:dyDescent="0.2">
      <c r="R53365" s="97"/>
    </row>
    <row r="53366" spans="18:18" x14ac:dyDescent="0.2">
      <c r="R53366" s="234"/>
    </row>
    <row r="53367" spans="18:18" x14ac:dyDescent="0.2">
      <c r="R53367" s="262"/>
    </row>
    <row r="53368" spans="18:18" x14ac:dyDescent="0.2">
      <c r="R53368" s="234"/>
    </row>
    <row r="53369" spans="18:18" x14ac:dyDescent="0.2">
      <c r="R53369" s="234"/>
    </row>
    <row r="53370" spans="18:18" x14ac:dyDescent="0.2">
      <c r="R53370" s="94"/>
    </row>
    <row r="53385" spans="18:18" x14ac:dyDescent="0.2">
      <c r="R53385" s="235"/>
    </row>
    <row r="53386" spans="18:18" x14ac:dyDescent="0.2">
      <c r="R53386" s="234"/>
    </row>
    <row r="53387" spans="18:18" x14ac:dyDescent="0.2">
      <c r="R53387" s="236"/>
    </row>
    <row r="53388" spans="18:18" x14ac:dyDescent="0.2">
      <c r="R53388" s="236"/>
    </row>
    <row r="53389" spans="18:18" x14ac:dyDescent="0.2">
      <c r="R53389" s="234"/>
    </row>
    <row r="53390" spans="18:18" x14ac:dyDescent="0.2">
      <c r="R53390" s="236"/>
    </row>
    <row r="53391" spans="18:18" x14ac:dyDescent="0.2">
      <c r="R53391" s="236"/>
    </row>
    <row r="53392" spans="18:18" x14ac:dyDescent="0.2">
      <c r="R53392" s="237"/>
    </row>
    <row r="53393" spans="18:18" x14ac:dyDescent="0.2">
      <c r="R53393" s="237"/>
    </row>
    <row r="53398" spans="18:18" x14ac:dyDescent="0.2">
      <c r="R53398" s="97"/>
    </row>
    <row r="53399" spans="18:18" x14ac:dyDescent="0.2">
      <c r="R53399" s="234"/>
    </row>
    <row r="53400" spans="18:18" x14ac:dyDescent="0.2">
      <c r="R53400" s="262"/>
    </row>
    <row r="53401" spans="18:18" x14ac:dyDescent="0.2">
      <c r="R53401" s="234"/>
    </row>
    <row r="53402" spans="18:18" x14ac:dyDescent="0.2">
      <c r="R53402" s="234"/>
    </row>
    <row r="53403" spans="18:18" x14ac:dyDescent="0.2">
      <c r="R53403" s="94"/>
    </row>
    <row r="53418" spans="18:18" x14ac:dyDescent="0.2">
      <c r="R53418" s="235"/>
    </row>
    <row r="53419" spans="18:18" x14ac:dyDescent="0.2">
      <c r="R53419" s="234"/>
    </row>
    <row r="53420" spans="18:18" x14ac:dyDescent="0.2">
      <c r="R53420" s="236"/>
    </row>
    <row r="53421" spans="18:18" x14ac:dyDescent="0.2">
      <c r="R53421" s="236"/>
    </row>
    <row r="53422" spans="18:18" x14ac:dyDescent="0.2">
      <c r="R53422" s="234"/>
    </row>
    <row r="53423" spans="18:18" x14ac:dyDescent="0.2">
      <c r="R53423" s="236"/>
    </row>
    <row r="53424" spans="18:18" x14ac:dyDescent="0.2">
      <c r="R53424" s="236"/>
    </row>
    <row r="53425" spans="18:18" x14ac:dyDescent="0.2">
      <c r="R53425" s="237"/>
    </row>
    <row r="53426" spans="18:18" x14ac:dyDescent="0.2">
      <c r="R53426" s="237"/>
    </row>
    <row r="53431" spans="18:18" x14ac:dyDescent="0.2">
      <c r="R53431" s="97"/>
    </row>
    <row r="53432" spans="18:18" x14ac:dyDescent="0.2">
      <c r="R53432" s="234"/>
    </row>
    <row r="53433" spans="18:18" x14ac:dyDescent="0.2">
      <c r="R53433" s="262"/>
    </row>
    <row r="53434" spans="18:18" x14ac:dyDescent="0.2">
      <c r="R53434" s="234"/>
    </row>
    <row r="53435" spans="18:18" x14ac:dyDescent="0.2">
      <c r="R53435" s="234"/>
    </row>
    <row r="53436" spans="18:18" x14ac:dyDescent="0.2">
      <c r="R53436" s="94"/>
    </row>
    <row r="53451" spans="18:18" x14ac:dyDescent="0.2">
      <c r="R53451" s="235"/>
    </row>
    <row r="53452" spans="18:18" x14ac:dyDescent="0.2">
      <c r="R53452" s="234"/>
    </row>
    <row r="53453" spans="18:18" x14ac:dyDescent="0.2">
      <c r="R53453" s="236"/>
    </row>
    <row r="53454" spans="18:18" x14ac:dyDescent="0.2">
      <c r="R53454" s="236"/>
    </row>
    <row r="53455" spans="18:18" x14ac:dyDescent="0.2">
      <c r="R53455" s="234"/>
    </row>
    <row r="53456" spans="18:18" x14ac:dyDescent="0.2">
      <c r="R53456" s="236"/>
    </row>
    <row r="53457" spans="18:18" x14ac:dyDescent="0.2">
      <c r="R53457" s="236"/>
    </row>
    <row r="53458" spans="18:18" x14ac:dyDescent="0.2">
      <c r="R53458" s="237"/>
    </row>
    <row r="53459" spans="18:18" x14ac:dyDescent="0.2">
      <c r="R53459" s="237"/>
    </row>
    <row r="53464" spans="18:18" x14ac:dyDescent="0.2">
      <c r="R53464" s="97"/>
    </row>
    <row r="53465" spans="18:18" x14ac:dyDescent="0.2">
      <c r="R53465" s="234"/>
    </row>
    <row r="53466" spans="18:18" x14ac:dyDescent="0.2">
      <c r="R53466" s="262"/>
    </row>
    <row r="53467" spans="18:18" x14ac:dyDescent="0.2">
      <c r="R53467" s="234"/>
    </row>
    <row r="53468" spans="18:18" x14ac:dyDescent="0.2">
      <c r="R53468" s="234"/>
    </row>
    <row r="53469" spans="18:18" x14ac:dyDescent="0.2">
      <c r="R53469" s="94"/>
    </row>
    <row r="53484" spans="18:18" x14ac:dyDescent="0.2">
      <c r="R53484" s="235"/>
    </row>
    <row r="53485" spans="18:18" x14ac:dyDescent="0.2">
      <c r="R53485" s="234"/>
    </row>
    <row r="53486" spans="18:18" x14ac:dyDescent="0.2">
      <c r="R53486" s="236"/>
    </row>
    <row r="53487" spans="18:18" x14ac:dyDescent="0.2">
      <c r="R53487" s="236"/>
    </row>
    <row r="53488" spans="18:18" x14ac:dyDescent="0.2">
      <c r="R53488" s="234"/>
    </row>
    <row r="53489" spans="18:18" x14ac:dyDescent="0.2">
      <c r="R53489" s="236"/>
    </row>
    <row r="53490" spans="18:18" x14ac:dyDescent="0.2">
      <c r="R53490" s="236"/>
    </row>
    <row r="53491" spans="18:18" x14ac:dyDescent="0.2">
      <c r="R53491" s="237"/>
    </row>
    <row r="53492" spans="18:18" x14ac:dyDescent="0.2">
      <c r="R53492" s="237"/>
    </row>
    <row r="53497" spans="18:18" x14ac:dyDescent="0.2">
      <c r="R53497" s="97"/>
    </row>
    <row r="53498" spans="18:18" x14ac:dyDescent="0.2">
      <c r="R53498" s="234"/>
    </row>
    <row r="53499" spans="18:18" x14ac:dyDescent="0.2">
      <c r="R53499" s="262"/>
    </row>
    <row r="53500" spans="18:18" x14ac:dyDescent="0.2">
      <c r="R53500" s="234"/>
    </row>
    <row r="53501" spans="18:18" x14ac:dyDescent="0.2">
      <c r="R53501" s="234"/>
    </row>
    <row r="53502" spans="18:18" x14ac:dyDescent="0.2">
      <c r="R53502" s="94"/>
    </row>
    <row r="53517" spans="18:18" x14ac:dyDescent="0.2">
      <c r="R53517" s="235"/>
    </row>
    <row r="53518" spans="18:18" x14ac:dyDescent="0.2">
      <c r="R53518" s="234"/>
    </row>
    <row r="53519" spans="18:18" x14ac:dyDescent="0.2">
      <c r="R53519" s="236"/>
    </row>
    <row r="53520" spans="18:18" x14ac:dyDescent="0.2">
      <c r="R53520" s="236"/>
    </row>
    <row r="53521" spans="18:18" x14ac:dyDescent="0.2">
      <c r="R53521" s="234"/>
    </row>
    <row r="53522" spans="18:18" x14ac:dyDescent="0.2">
      <c r="R53522" s="236"/>
    </row>
    <row r="53523" spans="18:18" x14ac:dyDescent="0.2">
      <c r="R53523" s="236"/>
    </row>
    <row r="53524" spans="18:18" x14ac:dyDescent="0.2">
      <c r="R53524" s="237"/>
    </row>
    <row r="53525" spans="18:18" x14ac:dyDescent="0.2">
      <c r="R53525" s="237"/>
    </row>
    <row r="53530" spans="18:18" x14ac:dyDescent="0.2">
      <c r="R53530" s="97"/>
    </row>
    <row r="53531" spans="18:18" x14ac:dyDescent="0.2">
      <c r="R53531" s="234"/>
    </row>
    <row r="53532" spans="18:18" x14ac:dyDescent="0.2">
      <c r="R53532" s="262"/>
    </row>
    <row r="53533" spans="18:18" x14ac:dyDescent="0.2">
      <c r="R53533" s="234"/>
    </row>
    <row r="53534" spans="18:18" x14ac:dyDescent="0.2">
      <c r="R53534" s="234"/>
    </row>
    <row r="53535" spans="18:18" x14ac:dyDescent="0.2">
      <c r="R53535" s="94"/>
    </row>
    <row r="53550" spans="18:18" x14ac:dyDescent="0.2">
      <c r="R53550" s="235"/>
    </row>
    <row r="53551" spans="18:18" x14ac:dyDescent="0.2">
      <c r="R53551" s="234"/>
    </row>
    <row r="53552" spans="18:18" x14ac:dyDescent="0.2">
      <c r="R53552" s="236"/>
    </row>
    <row r="53553" spans="18:18" x14ac:dyDescent="0.2">
      <c r="R53553" s="236"/>
    </row>
    <row r="53554" spans="18:18" x14ac:dyDescent="0.2">
      <c r="R53554" s="234"/>
    </row>
    <row r="53555" spans="18:18" x14ac:dyDescent="0.2">
      <c r="R53555" s="236"/>
    </row>
    <row r="53556" spans="18:18" x14ac:dyDescent="0.2">
      <c r="R53556" s="236"/>
    </row>
    <row r="53557" spans="18:18" x14ac:dyDescent="0.2">
      <c r="R53557" s="237"/>
    </row>
    <row r="53558" spans="18:18" x14ac:dyDescent="0.2">
      <c r="R53558" s="237"/>
    </row>
    <row r="53563" spans="18:18" x14ac:dyDescent="0.2">
      <c r="R53563" s="97"/>
    </row>
    <row r="53564" spans="18:18" x14ac:dyDescent="0.2">
      <c r="R53564" s="234"/>
    </row>
    <row r="53565" spans="18:18" x14ac:dyDescent="0.2">
      <c r="R53565" s="262"/>
    </row>
    <row r="53566" spans="18:18" x14ac:dyDescent="0.2">
      <c r="R53566" s="234"/>
    </row>
    <row r="53567" spans="18:18" x14ac:dyDescent="0.2">
      <c r="R53567" s="234"/>
    </row>
    <row r="53568" spans="18:18" x14ac:dyDescent="0.2">
      <c r="R53568" s="94"/>
    </row>
    <row r="53583" spans="18:18" x14ac:dyDescent="0.2">
      <c r="R53583" s="235"/>
    </row>
    <row r="53584" spans="18:18" x14ac:dyDescent="0.2">
      <c r="R53584" s="234"/>
    </row>
    <row r="53585" spans="18:18" x14ac:dyDescent="0.2">
      <c r="R53585" s="236"/>
    </row>
    <row r="53586" spans="18:18" x14ac:dyDescent="0.2">
      <c r="R53586" s="236"/>
    </row>
    <row r="53587" spans="18:18" x14ac:dyDescent="0.2">
      <c r="R53587" s="234"/>
    </row>
    <row r="53588" spans="18:18" x14ac:dyDescent="0.2">
      <c r="R53588" s="236"/>
    </row>
    <row r="53589" spans="18:18" x14ac:dyDescent="0.2">
      <c r="R53589" s="236"/>
    </row>
    <row r="53590" spans="18:18" x14ac:dyDescent="0.2">
      <c r="R53590" s="237"/>
    </row>
    <row r="53591" spans="18:18" x14ac:dyDescent="0.2">
      <c r="R53591" s="237"/>
    </row>
    <row r="53596" spans="18:18" x14ac:dyDescent="0.2">
      <c r="R53596" s="97"/>
    </row>
    <row r="53597" spans="18:18" x14ac:dyDescent="0.2">
      <c r="R53597" s="234"/>
    </row>
    <row r="53598" spans="18:18" x14ac:dyDescent="0.2">
      <c r="R53598" s="262"/>
    </row>
    <row r="53599" spans="18:18" x14ac:dyDescent="0.2">
      <c r="R53599" s="234"/>
    </row>
    <row r="53600" spans="18:18" x14ac:dyDescent="0.2">
      <c r="R53600" s="234"/>
    </row>
    <row r="53601" spans="18:18" x14ac:dyDescent="0.2">
      <c r="R53601" s="94"/>
    </row>
    <row r="53616" spans="18:18" x14ac:dyDescent="0.2">
      <c r="R53616" s="235"/>
    </row>
    <row r="53617" spans="18:18" x14ac:dyDescent="0.2">
      <c r="R53617" s="234"/>
    </row>
    <row r="53618" spans="18:18" x14ac:dyDescent="0.2">
      <c r="R53618" s="236"/>
    </row>
    <row r="53619" spans="18:18" x14ac:dyDescent="0.2">
      <c r="R53619" s="236"/>
    </row>
    <row r="53620" spans="18:18" x14ac:dyDescent="0.2">
      <c r="R53620" s="234"/>
    </row>
    <row r="53621" spans="18:18" x14ac:dyDescent="0.2">
      <c r="R53621" s="236"/>
    </row>
    <row r="53622" spans="18:18" x14ac:dyDescent="0.2">
      <c r="R53622" s="236"/>
    </row>
    <row r="53623" spans="18:18" x14ac:dyDescent="0.2">
      <c r="R53623" s="237"/>
    </row>
    <row r="53624" spans="18:18" x14ac:dyDescent="0.2">
      <c r="R53624" s="237"/>
    </row>
    <row r="53629" spans="18:18" x14ac:dyDescent="0.2">
      <c r="R53629" s="97"/>
    </row>
    <row r="53630" spans="18:18" x14ac:dyDescent="0.2">
      <c r="R53630" s="234"/>
    </row>
    <row r="53631" spans="18:18" x14ac:dyDescent="0.2">
      <c r="R53631" s="262"/>
    </row>
    <row r="53632" spans="18:18" x14ac:dyDescent="0.2">
      <c r="R53632" s="234"/>
    </row>
    <row r="53633" spans="18:18" x14ac:dyDescent="0.2">
      <c r="R53633" s="234"/>
    </row>
    <row r="53634" spans="18:18" x14ac:dyDescent="0.2">
      <c r="R53634" s="94"/>
    </row>
    <row r="53649" spans="18:18" x14ac:dyDescent="0.2">
      <c r="R53649" s="235"/>
    </row>
    <row r="53650" spans="18:18" x14ac:dyDescent="0.2">
      <c r="R53650" s="234"/>
    </row>
    <row r="53651" spans="18:18" x14ac:dyDescent="0.2">
      <c r="R53651" s="236"/>
    </row>
    <row r="53652" spans="18:18" x14ac:dyDescent="0.2">
      <c r="R53652" s="236"/>
    </row>
    <row r="53653" spans="18:18" x14ac:dyDescent="0.2">
      <c r="R53653" s="234"/>
    </row>
    <row r="53654" spans="18:18" x14ac:dyDescent="0.2">
      <c r="R53654" s="236"/>
    </row>
    <row r="53655" spans="18:18" x14ac:dyDescent="0.2">
      <c r="R53655" s="236"/>
    </row>
    <row r="53656" spans="18:18" x14ac:dyDescent="0.2">
      <c r="R53656" s="237"/>
    </row>
    <row r="53657" spans="18:18" x14ac:dyDescent="0.2">
      <c r="R53657" s="237"/>
    </row>
    <row r="53662" spans="18:18" x14ac:dyDescent="0.2">
      <c r="R53662" s="97"/>
    </row>
    <row r="53663" spans="18:18" x14ac:dyDescent="0.2">
      <c r="R53663" s="234"/>
    </row>
    <row r="53664" spans="18:18" x14ac:dyDescent="0.2">
      <c r="R53664" s="262"/>
    </row>
    <row r="53665" spans="18:18" x14ac:dyDescent="0.2">
      <c r="R53665" s="234"/>
    </row>
    <row r="53666" spans="18:18" x14ac:dyDescent="0.2">
      <c r="R53666" s="234"/>
    </row>
    <row r="53667" spans="18:18" x14ac:dyDescent="0.2">
      <c r="R53667" s="94"/>
    </row>
    <row r="53682" spans="18:18" x14ac:dyDescent="0.2">
      <c r="R53682" s="235"/>
    </row>
    <row r="53683" spans="18:18" x14ac:dyDescent="0.2">
      <c r="R53683" s="234"/>
    </row>
    <row r="53684" spans="18:18" x14ac:dyDescent="0.2">
      <c r="R53684" s="236"/>
    </row>
    <row r="53685" spans="18:18" x14ac:dyDescent="0.2">
      <c r="R53685" s="236"/>
    </row>
    <row r="53686" spans="18:18" x14ac:dyDescent="0.2">
      <c r="R53686" s="234"/>
    </row>
    <row r="53687" spans="18:18" x14ac:dyDescent="0.2">
      <c r="R53687" s="236"/>
    </row>
    <row r="53688" spans="18:18" x14ac:dyDescent="0.2">
      <c r="R53688" s="236"/>
    </row>
    <row r="53689" spans="18:18" x14ac:dyDescent="0.2">
      <c r="R53689" s="237"/>
    </row>
    <row r="53690" spans="18:18" x14ac:dyDescent="0.2">
      <c r="R53690" s="237"/>
    </row>
    <row r="53695" spans="18:18" x14ac:dyDescent="0.2">
      <c r="R53695" s="97"/>
    </row>
    <row r="53696" spans="18:18" x14ac:dyDescent="0.2">
      <c r="R53696" s="234"/>
    </row>
    <row r="53697" spans="18:18" x14ac:dyDescent="0.2">
      <c r="R53697" s="262"/>
    </row>
    <row r="53698" spans="18:18" x14ac:dyDescent="0.2">
      <c r="R53698" s="234"/>
    </row>
    <row r="53699" spans="18:18" x14ac:dyDescent="0.2">
      <c r="R53699" s="234"/>
    </row>
    <row r="53700" spans="18:18" x14ac:dyDescent="0.2">
      <c r="R53700" s="94"/>
    </row>
    <row r="53715" spans="18:18" x14ac:dyDescent="0.2">
      <c r="R53715" s="235"/>
    </row>
    <row r="53716" spans="18:18" x14ac:dyDescent="0.2">
      <c r="R53716" s="234"/>
    </row>
    <row r="53717" spans="18:18" x14ac:dyDescent="0.2">
      <c r="R53717" s="236"/>
    </row>
    <row r="53718" spans="18:18" x14ac:dyDescent="0.2">
      <c r="R53718" s="236"/>
    </row>
    <row r="53719" spans="18:18" x14ac:dyDescent="0.2">
      <c r="R53719" s="234"/>
    </row>
    <row r="53720" spans="18:18" x14ac:dyDescent="0.2">
      <c r="R53720" s="236"/>
    </row>
    <row r="53721" spans="18:18" x14ac:dyDescent="0.2">
      <c r="R53721" s="236"/>
    </row>
    <row r="53722" spans="18:18" x14ac:dyDescent="0.2">
      <c r="R53722" s="237"/>
    </row>
    <row r="53723" spans="18:18" x14ac:dyDescent="0.2">
      <c r="R53723" s="237"/>
    </row>
    <row r="53728" spans="18:18" x14ac:dyDescent="0.2">
      <c r="R53728" s="97"/>
    </row>
    <row r="53729" spans="18:18" x14ac:dyDescent="0.2">
      <c r="R53729" s="234"/>
    </row>
    <row r="53730" spans="18:18" x14ac:dyDescent="0.2">
      <c r="R53730" s="262"/>
    </row>
    <row r="53731" spans="18:18" x14ac:dyDescent="0.2">
      <c r="R53731" s="234"/>
    </row>
    <row r="53732" spans="18:18" x14ac:dyDescent="0.2">
      <c r="R53732" s="234"/>
    </row>
    <row r="53733" spans="18:18" x14ac:dyDescent="0.2">
      <c r="R53733" s="94"/>
    </row>
    <row r="53748" spans="18:18" x14ac:dyDescent="0.2">
      <c r="R53748" s="235"/>
    </row>
    <row r="53749" spans="18:18" x14ac:dyDescent="0.2">
      <c r="R53749" s="234"/>
    </row>
    <row r="53750" spans="18:18" x14ac:dyDescent="0.2">
      <c r="R53750" s="236"/>
    </row>
    <row r="53751" spans="18:18" x14ac:dyDescent="0.2">
      <c r="R53751" s="236"/>
    </row>
    <row r="53752" spans="18:18" x14ac:dyDescent="0.2">
      <c r="R53752" s="234"/>
    </row>
    <row r="53753" spans="18:18" x14ac:dyDescent="0.2">
      <c r="R53753" s="236"/>
    </row>
    <row r="53754" spans="18:18" x14ac:dyDescent="0.2">
      <c r="R53754" s="236"/>
    </row>
    <row r="53755" spans="18:18" x14ac:dyDescent="0.2">
      <c r="R53755" s="237"/>
    </row>
    <row r="53756" spans="18:18" x14ac:dyDescent="0.2">
      <c r="R53756" s="237"/>
    </row>
    <row r="53761" spans="18:18" x14ac:dyDescent="0.2">
      <c r="R53761" s="97"/>
    </row>
    <row r="53762" spans="18:18" x14ac:dyDescent="0.2">
      <c r="R53762" s="234"/>
    </row>
    <row r="53763" spans="18:18" x14ac:dyDescent="0.2">
      <c r="R53763" s="262"/>
    </row>
    <row r="53764" spans="18:18" x14ac:dyDescent="0.2">
      <c r="R53764" s="234"/>
    </row>
    <row r="53765" spans="18:18" x14ac:dyDescent="0.2">
      <c r="R53765" s="234"/>
    </row>
    <row r="53766" spans="18:18" x14ac:dyDescent="0.2">
      <c r="R53766" s="94"/>
    </row>
    <row r="53781" spans="18:18" x14ac:dyDescent="0.2">
      <c r="R53781" s="235"/>
    </row>
    <row r="53782" spans="18:18" x14ac:dyDescent="0.2">
      <c r="R53782" s="234"/>
    </row>
    <row r="53783" spans="18:18" x14ac:dyDescent="0.2">
      <c r="R53783" s="236"/>
    </row>
    <row r="53784" spans="18:18" x14ac:dyDescent="0.2">
      <c r="R53784" s="236"/>
    </row>
    <row r="53785" spans="18:18" x14ac:dyDescent="0.2">
      <c r="R53785" s="234"/>
    </row>
    <row r="53786" spans="18:18" x14ac:dyDescent="0.2">
      <c r="R53786" s="236"/>
    </row>
    <row r="53787" spans="18:18" x14ac:dyDescent="0.2">
      <c r="R53787" s="236"/>
    </row>
    <row r="53788" spans="18:18" x14ac:dyDescent="0.2">
      <c r="R53788" s="237"/>
    </row>
    <row r="53789" spans="18:18" x14ac:dyDescent="0.2">
      <c r="R53789" s="237"/>
    </row>
    <row r="53794" spans="18:18" x14ac:dyDescent="0.2">
      <c r="R53794" s="97"/>
    </row>
    <row r="53795" spans="18:18" x14ac:dyDescent="0.2">
      <c r="R53795" s="234"/>
    </row>
    <row r="53796" spans="18:18" x14ac:dyDescent="0.2">
      <c r="R53796" s="262"/>
    </row>
    <row r="53797" spans="18:18" x14ac:dyDescent="0.2">
      <c r="R53797" s="234"/>
    </row>
    <row r="53798" spans="18:18" x14ac:dyDescent="0.2">
      <c r="R53798" s="234"/>
    </row>
    <row r="53799" spans="18:18" x14ac:dyDescent="0.2">
      <c r="R53799" s="94"/>
    </row>
    <row r="53814" spans="18:18" x14ac:dyDescent="0.2">
      <c r="R53814" s="235"/>
    </row>
    <row r="53815" spans="18:18" x14ac:dyDescent="0.2">
      <c r="R53815" s="234"/>
    </row>
    <row r="53816" spans="18:18" x14ac:dyDescent="0.2">
      <c r="R53816" s="236"/>
    </row>
    <row r="53817" spans="18:18" x14ac:dyDescent="0.2">
      <c r="R53817" s="236"/>
    </row>
    <row r="53818" spans="18:18" x14ac:dyDescent="0.2">
      <c r="R53818" s="234"/>
    </row>
    <row r="53819" spans="18:18" x14ac:dyDescent="0.2">
      <c r="R53819" s="236"/>
    </row>
    <row r="53820" spans="18:18" x14ac:dyDescent="0.2">
      <c r="R53820" s="236"/>
    </row>
    <row r="53821" spans="18:18" x14ac:dyDescent="0.2">
      <c r="R53821" s="237"/>
    </row>
    <row r="53822" spans="18:18" x14ac:dyDescent="0.2">
      <c r="R53822" s="237"/>
    </row>
    <row r="53827" spans="18:18" x14ac:dyDescent="0.2">
      <c r="R53827" s="97"/>
    </row>
    <row r="53828" spans="18:18" x14ac:dyDescent="0.2">
      <c r="R53828" s="234"/>
    </row>
    <row r="53829" spans="18:18" x14ac:dyDescent="0.2">
      <c r="R53829" s="262"/>
    </row>
    <row r="53830" spans="18:18" x14ac:dyDescent="0.2">
      <c r="R53830" s="234"/>
    </row>
    <row r="53831" spans="18:18" x14ac:dyDescent="0.2">
      <c r="R53831" s="234"/>
    </row>
    <row r="53832" spans="18:18" x14ac:dyDescent="0.2">
      <c r="R53832" s="94"/>
    </row>
    <row r="53847" spans="18:18" x14ac:dyDescent="0.2">
      <c r="R53847" s="235"/>
    </row>
    <row r="53848" spans="18:18" x14ac:dyDescent="0.2">
      <c r="R53848" s="234"/>
    </row>
    <row r="53849" spans="18:18" x14ac:dyDescent="0.2">
      <c r="R53849" s="236"/>
    </row>
    <row r="53850" spans="18:18" x14ac:dyDescent="0.2">
      <c r="R53850" s="236"/>
    </row>
    <row r="53851" spans="18:18" x14ac:dyDescent="0.2">
      <c r="R53851" s="234"/>
    </row>
    <row r="53852" spans="18:18" x14ac:dyDescent="0.2">
      <c r="R53852" s="236"/>
    </row>
    <row r="53853" spans="18:18" x14ac:dyDescent="0.2">
      <c r="R53853" s="236"/>
    </row>
    <row r="53854" spans="18:18" x14ac:dyDescent="0.2">
      <c r="R53854" s="237"/>
    </row>
    <row r="53855" spans="18:18" x14ac:dyDescent="0.2">
      <c r="R53855" s="237"/>
    </row>
    <row r="53860" spans="18:18" x14ac:dyDescent="0.2">
      <c r="R53860" s="97"/>
    </row>
    <row r="53861" spans="18:18" x14ac:dyDescent="0.2">
      <c r="R53861" s="234"/>
    </row>
    <row r="53862" spans="18:18" x14ac:dyDescent="0.2">
      <c r="R53862" s="262"/>
    </row>
    <row r="53863" spans="18:18" x14ac:dyDescent="0.2">
      <c r="R53863" s="234"/>
    </row>
    <row r="53864" spans="18:18" x14ac:dyDescent="0.2">
      <c r="R53864" s="234"/>
    </row>
    <row r="53865" spans="18:18" x14ac:dyDescent="0.2">
      <c r="R53865" s="94"/>
    </row>
    <row r="53880" spans="18:18" x14ac:dyDescent="0.2">
      <c r="R53880" s="235"/>
    </row>
    <row r="53881" spans="18:18" x14ac:dyDescent="0.2">
      <c r="R53881" s="234"/>
    </row>
    <row r="53882" spans="18:18" x14ac:dyDescent="0.2">
      <c r="R53882" s="236"/>
    </row>
    <row r="53883" spans="18:18" x14ac:dyDescent="0.2">
      <c r="R53883" s="236"/>
    </row>
    <row r="53884" spans="18:18" x14ac:dyDescent="0.2">
      <c r="R53884" s="234"/>
    </row>
    <row r="53885" spans="18:18" x14ac:dyDescent="0.2">
      <c r="R53885" s="236"/>
    </row>
    <row r="53886" spans="18:18" x14ac:dyDescent="0.2">
      <c r="R53886" s="236"/>
    </row>
    <row r="53887" spans="18:18" x14ac:dyDescent="0.2">
      <c r="R53887" s="237"/>
    </row>
    <row r="53888" spans="18:18" x14ac:dyDescent="0.2">
      <c r="R53888" s="237"/>
    </row>
    <row r="53893" spans="18:18" x14ac:dyDescent="0.2">
      <c r="R53893" s="97"/>
    </row>
    <row r="53894" spans="18:18" x14ac:dyDescent="0.2">
      <c r="R53894" s="234"/>
    </row>
    <row r="53895" spans="18:18" x14ac:dyDescent="0.2">
      <c r="R53895" s="262"/>
    </row>
    <row r="53896" spans="18:18" x14ac:dyDescent="0.2">
      <c r="R53896" s="234"/>
    </row>
    <row r="53897" spans="18:18" x14ac:dyDescent="0.2">
      <c r="R53897" s="234"/>
    </row>
    <row r="53898" spans="18:18" x14ac:dyDescent="0.2">
      <c r="R53898" s="94"/>
    </row>
    <row r="53913" spans="18:18" x14ac:dyDescent="0.2">
      <c r="R53913" s="235"/>
    </row>
    <row r="53914" spans="18:18" x14ac:dyDescent="0.2">
      <c r="R53914" s="234"/>
    </row>
    <row r="53915" spans="18:18" x14ac:dyDescent="0.2">
      <c r="R53915" s="236"/>
    </row>
    <row r="53916" spans="18:18" x14ac:dyDescent="0.2">
      <c r="R53916" s="236"/>
    </row>
    <row r="53917" spans="18:18" x14ac:dyDescent="0.2">
      <c r="R53917" s="234"/>
    </row>
    <row r="53918" spans="18:18" x14ac:dyDescent="0.2">
      <c r="R53918" s="236"/>
    </row>
    <row r="53919" spans="18:18" x14ac:dyDescent="0.2">
      <c r="R53919" s="236"/>
    </row>
    <row r="53920" spans="18:18" x14ac:dyDescent="0.2">
      <c r="R53920" s="237"/>
    </row>
    <row r="53921" spans="18:18" x14ac:dyDescent="0.2">
      <c r="R53921" s="237"/>
    </row>
    <row r="53926" spans="18:18" x14ac:dyDescent="0.2">
      <c r="R53926" s="97"/>
    </row>
    <row r="53927" spans="18:18" x14ac:dyDescent="0.2">
      <c r="R53927" s="234"/>
    </row>
    <row r="53928" spans="18:18" x14ac:dyDescent="0.2">
      <c r="R53928" s="262"/>
    </row>
    <row r="53929" spans="18:18" x14ac:dyDescent="0.2">
      <c r="R53929" s="234"/>
    </row>
    <row r="53930" spans="18:18" x14ac:dyDescent="0.2">
      <c r="R53930" s="234"/>
    </row>
    <row r="53931" spans="18:18" x14ac:dyDescent="0.2">
      <c r="R53931" s="94"/>
    </row>
    <row r="53946" spans="18:18" x14ac:dyDescent="0.2">
      <c r="R53946" s="235"/>
    </row>
    <row r="53947" spans="18:18" x14ac:dyDescent="0.2">
      <c r="R53947" s="234"/>
    </row>
    <row r="53948" spans="18:18" x14ac:dyDescent="0.2">
      <c r="R53948" s="236"/>
    </row>
    <row r="53949" spans="18:18" x14ac:dyDescent="0.2">
      <c r="R53949" s="236"/>
    </row>
    <row r="53950" spans="18:18" x14ac:dyDescent="0.2">
      <c r="R53950" s="234"/>
    </row>
    <row r="53951" spans="18:18" x14ac:dyDescent="0.2">
      <c r="R53951" s="236"/>
    </row>
    <row r="53952" spans="18:18" x14ac:dyDescent="0.2">
      <c r="R53952" s="236"/>
    </row>
    <row r="53953" spans="18:18" x14ac:dyDescent="0.2">
      <c r="R53953" s="237"/>
    </row>
    <row r="53954" spans="18:18" x14ac:dyDescent="0.2">
      <c r="R53954" s="237"/>
    </row>
    <row r="53959" spans="18:18" x14ac:dyDescent="0.2">
      <c r="R53959" s="97"/>
    </row>
    <row r="53960" spans="18:18" x14ac:dyDescent="0.2">
      <c r="R53960" s="234"/>
    </row>
    <row r="53961" spans="18:18" x14ac:dyDescent="0.2">
      <c r="R53961" s="262"/>
    </row>
    <row r="53962" spans="18:18" x14ac:dyDescent="0.2">
      <c r="R53962" s="234"/>
    </row>
    <row r="53963" spans="18:18" x14ac:dyDescent="0.2">
      <c r="R53963" s="234"/>
    </row>
    <row r="53964" spans="18:18" x14ac:dyDescent="0.2">
      <c r="R53964" s="94"/>
    </row>
    <row r="53979" spans="18:18" x14ac:dyDescent="0.2">
      <c r="R53979" s="235"/>
    </row>
    <row r="53980" spans="18:18" x14ac:dyDescent="0.2">
      <c r="R53980" s="234"/>
    </row>
    <row r="53981" spans="18:18" x14ac:dyDescent="0.2">
      <c r="R53981" s="236"/>
    </row>
    <row r="53982" spans="18:18" x14ac:dyDescent="0.2">
      <c r="R53982" s="236"/>
    </row>
    <row r="53983" spans="18:18" x14ac:dyDescent="0.2">
      <c r="R53983" s="234"/>
    </row>
    <row r="53984" spans="18:18" x14ac:dyDescent="0.2">
      <c r="R53984" s="236"/>
    </row>
    <row r="53985" spans="18:18" x14ac:dyDescent="0.2">
      <c r="R53985" s="236"/>
    </row>
    <row r="53986" spans="18:18" x14ac:dyDescent="0.2">
      <c r="R53986" s="237"/>
    </row>
    <row r="53987" spans="18:18" x14ac:dyDescent="0.2">
      <c r="R53987" s="237"/>
    </row>
    <row r="53992" spans="18:18" x14ac:dyDescent="0.2">
      <c r="R53992" s="97"/>
    </row>
    <row r="53993" spans="18:18" x14ac:dyDescent="0.2">
      <c r="R53993" s="234"/>
    </row>
    <row r="53994" spans="18:18" x14ac:dyDescent="0.2">
      <c r="R53994" s="262"/>
    </row>
    <row r="53995" spans="18:18" x14ac:dyDescent="0.2">
      <c r="R53995" s="234"/>
    </row>
    <row r="53996" spans="18:18" x14ac:dyDescent="0.2">
      <c r="R53996" s="234"/>
    </row>
    <row r="53997" spans="18:18" x14ac:dyDescent="0.2">
      <c r="R53997" s="94"/>
    </row>
    <row r="54012" spans="18:18" x14ac:dyDescent="0.2">
      <c r="R54012" s="235"/>
    </row>
    <row r="54013" spans="18:18" x14ac:dyDescent="0.2">
      <c r="R54013" s="234"/>
    </row>
    <row r="54014" spans="18:18" x14ac:dyDescent="0.2">
      <c r="R54014" s="236"/>
    </row>
    <row r="54015" spans="18:18" x14ac:dyDescent="0.2">
      <c r="R54015" s="236"/>
    </row>
    <row r="54016" spans="18:18" x14ac:dyDescent="0.2">
      <c r="R54016" s="234"/>
    </row>
    <row r="54017" spans="18:18" x14ac:dyDescent="0.2">
      <c r="R54017" s="236"/>
    </row>
    <row r="54018" spans="18:18" x14ac:dyDescent="0.2">
      <c r="R54018" s="236"/>
    </row>
    <row r="54019" spans="18:18" x14ac:dyDescent="0.2">
      <c r="R54019" s="237"/>
    </row>
    <row r="54020" spans="18:18" x14ac:dyDescent="0.2">
      <c r="R54020" s="237"/>
    </row>
    <row r="54025" spans="18:18" x14ac:dyDescent="0.2">
      <c r="R54025" s="97"/>
    </row>
    <row r="54026" spans="18:18" x14ac:dyDescent="0.2">
      <c r="R54026" s="234"/>
    </row>
    <row r="54027" spans="18:18" x14ac:dyDescent="0.2">
      <c r="R54027" s="262"/>
    </row>
    <row r="54028" spans="18:18" x14ac:dyDescent="0.2">
      <c r="R54028" s="234"/>
    </row>
    <row r="54029" spans="18:18" x14ac:dyDescent="0.2">
      <c r="R54029" s="234"/>
    </row>
    <row r="54030" spans="18:18" x14ac:dyDescent="0.2">
      <c r="R54030" s="94"/>
    </row>
    <row r="54045" spans="18:18" x14ac:dyDescent="0.2">
      <c r="R54045" s="235"/>
    </row>
    <row r="54046" spans="18:18" x14ac:dyDescent="0.2">
      <c r="R54046" s="234"/>
    </row>
    <row r="54047" spans="18:18" x14ac:dyDescent="0.2">
      <c r="R54047" s="236"/>
    </row>
    <row r="54048" spans="18:18" x14ac:dyDescent="0.2">
      <c r="R54048" s="236"/>
    </row>
    <row r="54049" spans="18:18" x14ac:dyDescent="0.2">
      <c r="R54049" s="234"/>
    </row>
    <row r="54050" spans="18:18" x14ac:dyDescent="0.2">
      <c r="R54050" s="236"/>
    </row>
    <row r="54051" spans="18:18" x14ac:dyDescent="0.2">
      <c r="R54051" s="236"/>
    </row>
    <row r="54052" spans="18:18" x14ac:dyDescent="0.2">
      <c r="R54052" s="237"/>
    </row>
    <row r="54053" spans="18:18" x14ac:dyDescent="0.2">
      <c r="R54053" s="237"/>
    </row>
    <row r="54058" spans="18:18" x14ac:dyDescent="0.2">
      <c r="R54058" s="97"/>
    </row>
    <row r="54059" spans="18:18" x14ac:dyDescent="0.2">
      <c r="R54059" s="234"/>
    </row>
    <row r="54060" spans="18:18" x14ac:dyDescent="0.2">
      <c r="R54060" s="262"/>
    </row>
    <row r="54061" spans="18:18" x14ac:dyDescent="0.2">
      <c r="R54061" s="234"/>
    </row>
    <row r="54062" spans="18:18" x14ac:dyDescent="0.2">
      <c r="R54062" s="234"/>
    </row>
    <row r="54063" spans="18:18" x14ac:dyDescent="0.2">
      <c r="R54063" s="94"/>
    </row>
    <row r="54078" spans="18:18" x14ac:dyDescent="0.2">
      <c r="R54078" s="235"/>
    </row>
    <row r="54079" spans="18:18" x14ac:dyDescent="0.2">
      <c r="R54079" s="234"/>
    </row>
    <row r="54080" spans="18:18" x14ac:dyDescent="0.2">
      <c r="R54080" s="236"/>
    </row>
    <row r="54081" spans="18:18" x14ac:dyDescent="0.2">
      <c r="R54081" s="236"/>
    </row>
    <row r="54082" spans="18:18" x14ac:dyDescent="0.2">
      <c r="R54082" s="234"/>
    </row>
    <row r="54083" spans="18:18" x14ac:dyDescent="0.2">
      <c r="R54083" s="236"/>
    </row>
    <row r="54084" spans="18:18" x14ac:dyDescent="0.2">
      <c r="R54084" s="236"/>
    </row>
    <row r="54085" spans="18:18" x14ac:dyDescent="0.2">
      <c r="R54085" s="237"/>
    </row>
    <row r="54086" spans="18:18" x14ac:dyDescent="0.2">
      <c r="R54086" s="237"/>
    </row>
    <row r="54091" spans="18:18" x14ac:dyDescent="0.2">
      <c r="R54091" s="97"/>
    </row>
    <row r="54092" spans="18:18" x14ac:dyDescent="0.2">
      <c r="R54092" s="234"/>
    </row>
    <row r="54093" spans="18:18" x14ac:dyDescent="0.2">
      <c r="R54093" s="262"/>
    </row>
    <row r="54094" spans="18:18" x14ac:dyDescent="0.2">
      <c r="R54094" s="234"/>
    </row>
    <row r="54095" spans="18:18" x14ac:dyDescent="0.2">
      <c r="R54095" s="234"/>
    </row>
    <row r="54096" spans="18:18" x14ac:dyDescent="0.2">
      <c r="R54096" s="94"/>
    </row>
    <row r="54111" spans="18:18" x14ac:dyDescent="0.2">
      <c r="R54111" s="235"/>
    </row>
    <row r="54112" spans="18:18" x14ac:dyDescent="0.2">
      <c r="R54112" s="234"/>
    </row>
    <row r="54113" spans="18:18" x14ac:dyDescent="0.2">
      <c r="R54113" s="236"/>
    </row>
    <row r="54114" spans="18:18" x14ac:dyDescent="0.2">
      <c r="R54114" s="236"/>
    </row>
    <row r="54115" spans="18:18" x14ac:dyDescent="0.2">
      <c r="R54115" s="234"/>
    </row>
    <row r="54116" spans="18:18" x14ac:dyDescent="0.2">
      <c r="R54116" s="236"/>
    </row>
    <row r="54117" spans="18:18" x14ac:dyDescent="0.2">
      <c r="R54117" s="236"/>
    </row>
    <row r="54118" spans="18:18" x14ac:dyDescent="0.2">
      <c r="R54118" s="237"/>
    </row>
    <row r="54119" spans="18:18" x14ac:dyDescent="0.2">
      <c r="R54119" s="237"/>
    </row>
    <row r="54124" spans="18:18" x14ac:dyDescent="0.2">
      <c r="R54124" s="97"/>
    </row>
    <row r="54125" spans="18:18" x14ac:dyDescent="0.2">
      <c r="R54125" s="234"/>
    </row>
    <row r="54126" spans="18:18" x14ac:dyDescent="0.2">
      <c r="R54126" s="262"/>
    </row>
    <row r="54127" spans="18:18" x14ac:dyDescent="0.2">
      <c r="R54127" s="234"/>
    </row>
    <row r="54128" spans="18:18" x14ac:dyDescent="0.2">
      <c r="R54128" s="234"/>
    </row>
    <row r="54129" spans="18:18" x14ac:dyDescent="0.2">
      <c r="R54129" s="94"/>
    </row>
    <row r="54144" spans="18:18" x14ac:dyDescent="0.2">
      <c r="R54144" s="235"/>
    </row>
    <row r="54145" spans="18:18" x14ac:dyDescent="0.2">
      <c r="R54145" s="234"/>
    </row>
    <row r="54146" spans="18:18" x14ac:dyDescent="0.2">
      <c r="R54146" s="236"/>
    </row>
    <row r="54147" spans="18:18" x14ac:dyDescent="0.2">
      <c r="R54147" s="236"/>
    </row>
    <row r="54148" spans="18:18" x14ac:dyDescent="0.2">
      <c r="R54148" s="234"/>
    </row>
    <row r="54149" spans="18:18" x14ac:dyDescent="0.2">
      <c r="R54149" s="236"/>
    </row>
    <row r="54150" spans="18:18" x14ac:dyDescent="0.2">
      <c r="R54150" s="236"/>
    </row>
    <row r="54151" spans="18:18" x14ac:dyDescent="0.2">
      <c r="R54151" s="237"/>
    </row>
    <row r="54152" spans="18:18" x14ac:dyDescent="0.2">
      <c r="R54152" s="237"/>
    </row>
    <row r="54157" spans="18:18" x14ac:dyDescent="0.2">
      <c r="R54157" s="97"/>
    </row>
    <row r="54158" spans="18:18" x14ac:dyDescent="0.2">
      <c r="R54158" s="234"/>
    </row>
    <row r="54159" spans="18:18" x14ac:dyDescent="0.2">
      <c r="R54159" s="262"/>
    </row>
    <row r="54160" spans="18:18" x14ac:dyDescent="0.2">
      <c r="R54160" s="234"/>
    </row>
    <row r="54161" spans="18:18" x14ac:dyDescent="0.2">
      <c r="R54161" s="234"/>
    </row>
    <row r="54162" spans="18:18" x14ac:dyDescent="0.2">
      <c r="R54162" s="94"/>
    </row>
    <row r="54177" spans="18:18" x14ac:dyDescent="0.2">
      <c r="R54177" s="235"/>
    </row>
    <row r="54178" spans="18:18" x14ac:dyDescent="0.2">
      <c r="R54178" s="234"/>
    </row>
    <row r="54179" spans="18:18" x14ac:dyDescent="0.2">
      <c r="R54179" s="236"/>
    </row>
    <row r="54180" spans="18:18" x14ac:dyDescent="0.2">
      <c r="R54180" s="236"/>
    </row>
    <row r="54181" spans="18:18" x14ac:dyDescent="0.2">
      <c r="R54181" s="234"/>
    </row>
    <row r="54182" spans="18:18" x14ac:dyDescent="0.2">
      <c r="R54182" s="236"/>
    </row>
    <row r="54183" spans="18:18" x14ac:dyDescent="0.2">
      <c r="R54183" s="236"/>
    </row>
    <row r="54184" spans="18:18" x14ac:dyDescent="0.2">
      <c r="R54184" s="237"/>
    </row>
    <row r="54185" spans="18:18" x14ac:dyDescent="0.2">
      <c r="R54185" s="237"/>
    </row>
    <row r="54190" spans="18:18" x14ac:dyDescent="0.2">
      <c r="R54190" s="97"/>
    </row>
    <row r="54191" spans="18:18" x14ac:dyDescent="0.2">
      <c r="R54191" s="234"/>
    </row>
    <row r="54192" spans="18:18" x14ac:dyDescent="0.2">
      <c r="R54192" s="262"/>
    </row>
    <row r="54193" spans="18:18" x14ac:dyDescent="0.2">
      <c r="R54193" s="234"/>
    </row>
    <row r="54194" spans="18:18" x14ac:dyDescent="0.2">
      <c r="R54194" s="234"/>
    </row>
    <row r="54195" spans="18:18" x14ac:dyDescent="0.2">
      <c r="R54195" s="94"/>
    </row>
    <row r="54210" spans="18:18" x14ac:dyDescent="0.2">
      <c r="R54210" s="235"/>
    </row>
    <row r="54211" spans="18:18" x14ac:dyDescent="0.2">
      <c r="R54211" s="234"/>
    </row>
    <row r="54212" spans="18:18" x14ac:dyDescent="0.2">
      <c r="R54212" s="236"/>
    </row>
    <row r="54213" spans="18:18" x14ac:dyDescent="0.2">
      <c r="R54213" s="236"/>
    </row>
    <row r="54214" spans="18:18" x14ac:dyDescent="0.2">
      <c r="R54214" s="234"/>
    </row>
    <row r="54215" spans="18:18" x14ac:dyDescent="0.2">
      <c r="R54215" s="236"/>
    </row>
    <row r="54216" spans="18:18" x14ac:dyDescent="0.2">
      <c r="R54216" s="236"/>
    </row>
    <row r="54217" spans="18:18" x14ac:dyDescent="0.2">
      <c r="R54217" s="237"/>
    </row>
    <row r="54218" spans="18:18" x14ac:dyDescent="0.2">
      <c r="R54218" s="237"/>
    </row>
    <row r="54223" spans="18:18" x14ac:dyDescent="0.2">
      <c r="R54223" s="97"/>
    </row>
    <row r="54224" spans="18:18" x14ac:dyDescent="0.2">
      <c r="R54224" s="234"/>
    </row>
    <row r="54225" spans="18:18" x14ac:dyDescent="0.2">
      <c r="R54225" s="262"/>
    </row>
    <row r="54226" spans="18:18" x14ac:dyDescent="0.2">
      <c r="R54226" s="234"/>
    </row>
    <row r="54227" spans="18:18" x14ac:dyDescent="0.2">
      <c r="R54227" s="234"/>
    </row>
    <row r="54228" spans="18:18" x14ac:dyDescent="0.2">
      <c r="R54228" s="94"/>
    </row>
    <row r="54243" spans="18:18" x14ac:dyDescent="0.2">
      <c r="R54243" s="235"/>
    </row>
    <row r="54244" spans="18:18" x14ac:dyDescent="0.2">
      <c r="R54244" s="234"/>
    </row>
    <row r="54245" spans="18:18" x14ac:dyDescent="0.2">
      <c r="R54245" s="236"/>
    </row>
    <row r="54246" spans="18:18" x14ac:dyDescent="0.2">
      <c r="R54246" s="236"/>
    </row>
    <row r="54247" spans="18:18" x14ac:dyDescent="0.2">
      <c r="R54247" s="234"/>
    </row>
    <row r="54248" spans="18:18" x14ac:dyDescent="0.2">
      <c r="R54248" s="236"/>
    </row>
    <row r="54249" spans="18:18" x14ac:dyDescent="0.2">
      <c r="R54249" s="236"/>
    </row>
    <row r="54250" spans="18:18" x14ac:dyDescent="0.2">
      <c r="R54250" s="237"/>
    </row>
    <row r="54251" spans="18:18" x14ac:dyDescent="0.2">
      <c r="R54251" s="237"/>
    </row>
    <row r="54256" spans="18:18" x14ac:dyDescent="0.2">
      <c r="R54256" s="97"/>
    </row>
    <row r="54257" spans="18:18" x14ac:dyDescent="0.2">
      <c r="R54257" s="234"/>
    </row>
    <row r="54258" spans="18:18" x14ac:dyDescent="0.2">
      <c r="R54258" s="262"/>
    </row>
    <row r="54259" spans="18:18" x14ac:dyDescent="0.2">
      <c r="R54259" s="234"/>
    </row>
    <row r="54260" spans="18:18" x14ac:dyDescent="0.2">
      <c r="R54260" s="234"/>
    </row>
    <row r="54261" spans="18:18" x14ac:dyDescent="0.2">
      <c r="R54261" s="94"/>
    </row>
    <row r="54276" spans="18:18" x14ac:dyDescent="0.2">
      <c r="R54276" s="235"/>
    </row>
    <row r="54277" spans="18:18" x14ac:dyDescent="0.2">
      <c r="R54277" s="234"/>
    </row>
    <row r="54278" spans="18:18" x14ac:dyDescent="0.2">
      <c r="R54278" s="236"/>
    </row>
    <row r="54279" spans="18:18" x14ac:dyDescent="0.2">
      <c r="R54279" s="236"/>
    </row>
    <row r="54280" spans="18:18" x14ac:dyDescent="0.2">
      <c r="R54280" s="234"/>
    </row>
    <row r="54281" spans="18:18" x14ac:dyDescent="0.2">
      <c r="R54281" s="236"/>
    </row>
    <row r="54282" spans="18:18" x14ac:dyDescent="0.2">
      <c r="R54282" s="236"/>
    </row>
    <row r="54283" spans="18:18" x14ac:dyDescent="0.2">
      <c r="R54283" s="237"/>
    </row>
    <row r="54284" spans="18:18" x14ac:dyDescent="0.2">
      <c r="R54284" s="237"/>
    </row>
    <row r="54289" spans="18:18" x14ac:dyDescent="0.2">
      <c r="R54289" s="97"/>
    </row>
    <row r="54290" spans="18:18" x14ac:dyDescent="0.2">
      <c r="R54290" s="234"/>
    </row>
    <row r="54291" spans="18:18" x14ac:dyDescent="0.2">
      <c r="R54291" s="262"/>
    </row>
    <row r="54292" spans="18:18" x14ac:dyDescent="0.2">
      <c r="R54292" s="234"/>
    </row>
    <row r="54293" spans="18:18" x14ac:dyDescent="0.2">
      <c r="R54293" s="234"/>
    </row>
    <row r="54294" spans="18:18" x14ac:dyDescent="0.2">
      <c r="R54294" s="94"/>
    </row>
    <row r="54309" spans="18:18" x14ac:dyDescent="0.2">
      <c r="R54309" s="235"/>
    </row>
    <row r="54310" spans="18:18" x14ac:dyDescent="0.2">
      <c r="R54310" s="234"/>
    </row>
    <row r="54311" spans="18:18" x14ac:dyDescent="0.2">
      <c r="R54311" s="236"/>
    </row>
    <row r="54312" spans="18:18" x14ac:dyDescent="0.2">
      <c r="R54312" s="236"/>
    </row>
    <row r="54313" spans="18:18" x14ac:dyDescent="0.2">
      <c r="R54313" s="234"/>
    </row>
    <row r="54314" spans="18:18" x14ac:dyDescent="0.2">
      <c r="R54314" s="236"/>
    </row>
    <row r="54315" spans="18:18" x14ac:dyDescent="0.2">
      <c r="R54315" s="236"/>
    </row>
    <row r="54316" spans="18:18" x14ac:dyDescent="0.2">
      <c r="R54316" s="237"/>
    </row>
    <row r="54317" spans="18:18" x14ac:dyDescent="0.2">
      <c r="R54317" s="237"/>
    </row>
    <row r="54322" spans="18:18" x14ac:dyDescent="0.2">
      <c r="R54322" s="97"/>
    </row>
    <row r="54323" spans="18:18" x14ac:dyDescent="0.2">
      <c r="R54323" s="234"/>
    </row>
    <row r="54324" spans="18:18" x14ac:dyDescent="0.2">
      <c r="R54324" s="262"/>
    </row>
    <row r="54325" spans="18:18" x14ac:dyDescent="0.2">
      <c r="R54325" s="234"/>
    </row>
    <row r="54326" spans="18:18" x14ac:dyDescent="0.2">
      <c r="R54326" s="234"/>
    </row>
    <row r="54327" spans="18:18" x14ac:dyDescent="0.2">
      <c r="R54327" s="94"/>
    </row>
    <row r="54342" spans="18:18" x14ac:dyDescent="0.2">
      <c r="R54342" s="235"/>
    </row>
    <row r="54343" spans="18:18" x14ac:dyDescent="0.2">
      <c r="R54343" s="234"/>
    </row>
    <row r="54344" spans="18:18" x14ac:dyDescent="0.2">
      <c r="R54344" s="236"/>
    </row>
    <row r="54345" spans="18:18" x14ac:dyDescent="0.2">
      <c r="R54345" s="236"/>
    </row>
    <row r="54346" spans="18:18" x14ac:dyDescent="0.2">
      <c r="R54346" s="234"/>
    </row>
    <row r="54347" spans="18:18" x14ac:dyDescent="0.2">
      <c r="R54347" s="236"/>
    </row>
    <row r="54348" spans="18:18" x14ac:dyDescent="0.2">
      <c r="R54348" s="236"/>
    </row>
    <row r="54349" spans="18:18" x14ac:dyDescent="0.2">
      <c r="R54349" s="237"/>
    </row>
    <row r="54350" spans="18:18" x14ac:dyDescent="0.2">
      <c r="R54350" s="237"/>
    </row>
    <row r="54355" spans="18:18" x14ac:dyDescent="0.2">
      <c r="R54355" s="97"/>
    </row>
    <row r="54356" spans="18:18" x14ac:dyDescent="0.2">
      <c r="R54356" s="234"/>
    </row>
    <row r="54357" spans="18:18" x14ac:dyDescent="0.2">
      <c r="R54357" s="262"/>
    </row>
    <row r="54358" spans="18:18" x14ac:dyDescent="0.2">
      <c r="R54358" s="234"/>
    </row>
    <row r="54359" spans="18:18" x14ac:dyDescent="0.2">
      <c r="R54359" s="234"/>
    </row>
    <row r="54360" spans="18:18" x14ac:dyDescent="0.2">
      <c r="R54360" s="94"/>
    </row>
    <row r="54375" spans="18:18" x14ac:dyDescent="0.2">
      <c r="R54375" s="235"/>
    </row>
    <row r="54376" spans="18:18" x14ac:dyDescent="0.2">
      <c r="R54376" s="234"/>
    </row>
    <row r="54377" spans="18:18" x14ac:dyDescent="0.2">
      <c r="R54377" s="236"/>
    </row>
    <row r="54378" spans="18:18" x14ac:dyDescent="0.2">
      <c r="R54378" s="236"/>
    </row>
    <row r="54379" spans="18:18" x14ac:dyDescent="0.2">
      <c r="R54379" s="234"/>
    </row>
    <row r="54380" spans="18:18" x14ac:dyDescent="0.2">
      <c r="R54380" s="236"/>
    </row>
    <row r="54381" spans="18:18" x14ac:dyDescent="0.2">
      <c r="R54381" s="236"/>
    </row>
    <row r="54382" spans="18:18" x14ac:dyDescent="0.2">
      <c r="R54382" s="237"/>
    </row>
    <row r="54383" spans="18:18" x14ac:dyDescent="0.2">
      <c r="R54383" s="237"/>
    </row>
    <row r="54388" spans="18:18" x14ac:dyDescent="0.2">
      <c r="R54388" s="97"/>
    </row>
    <row r="54389" spans="18:18" x14ac:dyDescent="0.2">
      <c r="R54389" s="234"/>
    </row>
    <row r="54390" spans="18:18" x14ac:dyDescent="0.2">
      <c r="R54390" s="262"/>
    </row>
    <row r="54391" spans="18:18" x14ac:dyDescent="0.2">
      <c r="R54391" s="234"/>
    </row>
    <row r="54392" spans="18:18" x14ac:dyDescent="0.2">
      <c r="R54392" s="234"/>
    </row>
    <row r="54393" spans="18:18" x14ac:dyDescent="0.2">
      <c r="R54393" s="94"/>
    </row>
    <row r="54408" spans="18:18" x14ac:dyDescent="0.2">
      <c r="R54408" s="235"/>
    </row>
    <row r="54409" spans="18:18" x14ac:dyDescent="0.2">
      <c r="R54409" s="234"/>
    </row>
    <row r="54410" spans="18:18" x14ac:dyDescent="0.2">
      <c r="R54410" s="236"/>
    </row>
    <row r="54411" spans="18:18" x14ac:dyDescent="0.2">
      <c r="R54411" s="236"/>
    </row>
    <row r="54412" spans="18:18" x14ac:dyDescent="0.2">
      <c r="R54412" s="234"/>
    </row>
    <row r="54413" spans="18:18" x14ac:dyDescent="0.2">
      <c r="R54413" s="236"/>
    </row>
    <row r="54414" spans="18:18" x14ac:dyDescent="0.2">
      <c r="R54414" s="236"/>
    </row>
    <row r="54415" spans="18:18" x14ac:dyDescent="0.2">
      <c r="R54415" s="237"/>
    </row>
    <row r="54416" spans="18:18" x14ac:dyDescent="0.2">
      <c r="R54416" s="237"/>
    </row>
    <row r="54421" spans="18:18" x14ac:dyDescent="0.2">
      <c r="R54421" s="97"/>
    </row>
    <row r="54422" spans="18:18" x14ac:dyDescent="0.2">
      <c r="R54422" s="234"/>
    </row>
    <row r="54423" spans="18:18" x14ac:dyDescent="0.2">
      <c r="R54423" s="262"/>
    </row>
    <row r="54424" spans="18:18" x14ac:dyDescent="0.2">
      <c r="R54424" s="234"/>
    </row>
    <row r="54425" spans="18:18" x14ac:dyDescent="0.2">
      <c r="R54425" s="234"/>
    </row>
    <row r="54426" spans="18:18" x14ac:dyDescent="0.2">
      <c r="R54426" s="94"/>
    </row>
    <row r="54441" spans="18:18" x14ac:dyDescent="0.2">
      <c r="R54441" s="235"/>
    </row>
    <row r="54442" spans="18:18" x14ac:dyDescent="0.2">
      <c r="R54442" s="234"/>
    </row>
    <row r="54443" spans="18:18" x14ac:dyDescent="0.2">
      <c r="R54443" s="236"/>
    </row>
    <row r="54444" spans="18:18" x14ac:dyDescent="0.2">
      <c r="R54444" s="236"/>
    </row>
    <row r="54445" spans="18:18" x14ac:dyDescent="0.2">
      <c r="R54445" s="234"/>
    </row>
    <row r="54446" spans="18:18" x14ac:dyDescent="0.2">
      <c r="R54446" s="236"/>
    </row>
    <row r="54447" spans="18:18" x14ac:dyDescent="0.2">
      <c r="R54447" s="236"/>
    </row>
    <row r="54448" spans="18:18" x14ac:dyDescent="0.2">
      <c r="R54448" s="237"/>
    </row>
    <row r="54449" spans="18:18" x14ac:dyDescent="0.2">
      <c r="R54449" s="237"/>
    </row>
    <row r="54454" spans="18:18" x14ac:dyDescent="0.2">
      <c r="R54454" s="97"/>
    </row>
    <row r="54455" spans="18:18" x14ac:dyDescent="0.2">
      <c r="R54455" s="234"/>
    </row>
    <row r="54456" spans="18:18" x14ac:dyDescent="0.2">
      <c r="R54456" s="262"/>
    </row>
    <row r="54457" spans="18:18" x14ac:dyDescent="0.2">
      <c r="R54457" s="234"/>
    </row>
    <row r="54458" spans="18:18" x14ac:dyDescent="0.2">
      <c r="R54458" s="234"/>
    </row>
    <row r="54459" spans="18:18" x14ac:dyDescent="0.2">
      <c r="R54459" s="94"/>
    </row>
    <row r="54474" spans="18:18" x14ac:dyDescent="0.2">
      <c r="R54474" s="235"/>
    </row>
    <row r="54475" spans="18:18" x14ac:dyDescent="0.2">
      <c r="R54475" s="234"/>
    </row>
    <row r="54476" spans="18:18" x14ac:dyDescent="0.2">
      <c r="R54476" s="236"/>
    </row>
    <row r="54477" spans="18:18" x14ac:dyDescent="0.2">
      <c r="R54477" s="236"/>
    </row>
    <row r="54478" spans="18:18" x14ac:dyDescent="0.2">
      <c r="R54478" s="234"/>
    </row>
    <row r="54479" spans="18:18" x14ac:dyDescent="0.2">
      <c r="R54479" s="236"/>
    </row>
    <row r="54480" spans="18:18" x14ac:dyDescent="0.2">
      <c r="R54480" s="236"/>
    </row>
    <row r="54481" spans="18:18" x14ac:dyDescent="0.2">
      <c r="R54481" s="237"/>
    </row>
    <row r="54482" spans="18:18" x14ac:dyDescent="0.2">
      <c r="R54482" s="237"/>
    </row>
    <row r="54487" spans="18:18" x14ac:dyDescent="0.2">
      <c r="R54487" s="97"/>
    </row>
    <row r="54488" spans="18:18" x14ac:dyDescent="0.2">
      <c r="R54488" s="234"/>
    </row>
    <row r="54489" spans="18:18" x14ac:dyDescent="0.2">
      <c r="R54489" s="262"/>
    </row>
    <row r="54490" spans="18:18" x14ac:dyDescent="0.2">
      <c r="R54490" s="234"/>
    </row>
    <row r="54491" spans="18:18" x14ac:dyDescent="0.2">
      <c r="R54491" s="234"/>
    </row>
    <row r="54492" spans="18:18" x14ac:dyDescent="0.2">
      <c r="R54492" s="94"/>
    </row>
    <row r="54507" spans="18:18" x14ac:dyDescent="0.2">
      <c r="R54507" s="235"/>
    </row>
    <row r="54508" spans="18:18" x14ac:dyDescent="0.2">
      <c r="R54508" s="234"/>
    </row>
    <row r="54509" spans="18:18" x14ac:dyDescent="0.2">
      <c r="R54509" s="236"/>
    </row>
    <row r="54510" spans="18:18" x14ac:dyDescent="0.2">
      <c r="R54510" s="236"/>
    </row>
    <row r="54511" spans="18:18" x14ac:dyDescent="0.2">
      <c r="R54511" s="234"/>
    </row>
    <row r="54512" spans="18:18" x14ac:dyDescent="0.2">
      <c r="R54512" s="236"/>
    </row>
    <row r="54513" spans="18:18" x14ac:dyDescent="0.2">
      <c r="R54513" s="236"/>
    </row>
    <row r="54514" spans="18:18" x14ac:dyDescent="0.2">
      <c r="R54514" s="237"/>
    </row>
    <row r="54515" spans="18:18" x14ac:dyDescent="0.2">
      <c r="R54515" s="237"/>
    </row>
    <row r="54520" spans="18:18" x14ac:dyDescent="0.2">
      <c r="R54520" s="97"/>
    </row>
    <row r="54521" spans="18:18" x14ac:dyDescent="0.2">
      <c r="R54521" s="234"/>
    </row>
    <row r="54522" spans="18:18" x14ac:dyDescent="0.2">
      <c r="R54522" s="262"/>
    </row>
    <row r="54523" spans="18:18" x14ac:dyDescent="0.2">
      <c r="R54523" s="234"/>
    </row>
    <row r="54524" spans="18:18" x14ac:dyDescent="0.2">
      <c r="R54524" s="234"/>
    </row>
    <row r="54525" spans="18:18" x14ac:dyDescent="0.2">
      <c r="R54525" s="94"/>
    </row>
    <row r="54540" spans="18:18" x14ac:dyDescent="0.2">
      <c r="R54540" s="235"/>
    </row>
    <row r="54541" spans="18:18" x14ac:dyDescent="0.2">
      <c r="R54541" s="234"/>
    </row>
    <row r="54542" spans="18:18" x14ac:dyDescent="0.2">
      <c r="R54542" s="236"/>
    </row>
    <row r="54543" spans="18:18" x14ac:dyDescent="0.2">
      <c r="R54543" s="236"/>
    </row>
    <row r="54544" spans="18:18" x14ac:dyDescent="0.2">
      <c r="R54544" s="234"/>
    </row>
    <row r="54545" spans="18:18" x14ac:dyDescent="0.2">
      <c r="R54545" s="236"/>
    </row>
    <row r="54546" spans="18:18" x14ac:dyDescent="0.2">
      <c r="R54546" s="236"/>
    </row>
    <row r="54547" spans="18:18" x14ac:dyDescent="0.2">
      <c r="R54547" s="237"/>
    </row>
    <row r="54548" spans="18:18" x14ac:dyDescent="0.2">
      <c r="R54548" s="237"/>
    </row>
    <row r="54553" spans="18:18" x14ac:dyDescent="0.2">
      <c r="R54553" s="97"/>
    </row>
    <row r="54554" spans="18:18" x14ac:dyDescent="0.2">
      <c r="R54554" s="234"/>
    </row>
    <row r="54555" spans="18:18" x14ac:dyDescent="0.2">
      <c r="R54555" s="262"/>
    </row>
    <row r="54556" spans="18:18" x14ac:dyDescent="0.2">
      <c r="R54556" s="234"/>
    </row>
    <row r="54557" spans="18:18" x14ac:dyDescent="0.2">
      <c r="R54557" s="234"/>
    </row>
    <row r="54558" spans="18:18" x14ac:dyDescent="0.2">
      <c r="R54558" s="94"/>
    </row>
    <row r="54573" spans="18:18" x14ac:dyDescent="0.2">
      <c r="R54573" s="235"/>
    </row>
    <row r="54574" spans="18:18" x14ac:dyDescent="0.2">
      <c r="R54574" s="234"/>
    </row>
    <row r="54575" spans="18:18" x14ac:dyDescent="0.2">
      <c r="R54575" s="236"/>
    </row>
    <row r="54576" spans="18:18" x14ac:dyDescent="0.2">
      <c r="R54576" s="236"/>
    </row>
    <row r="54577" spans="18:18" x14ac:dyDescent="0.2">
      <c r="R54577" s="234"/>
    </row>
    <row r="54578" spans="18:18" x14ac:dyDescent="0.2">
      <c r="R54578" s="236"/>
    </row>
    <row r="54579" spans="18:18" x14ac:dyDescent="0.2">
      <c r="R54579" s="236"/>
    </row>
    <row r="54580" spans="18:18" x14ac:dyDescent="0.2">
      <c r="R54580" s="237"/>
    </row>
    <row r="54581" spans="18:18" x14ac:dyDescent="0.2">
      <c r="R54581" s="237"/>
    </row>
    <row r="54586" spans="18:18" x14ac:dyDescent="0.2">
      <c r="R54586" s="97"/>
    </row>
    <row r="54587" spans="18:18" x14ac:dyDescent="0.2">
      <c r="R54587" s="234"/>
    </row>
    <row r="54588" spans="18:18" x14ac:dyDescent="0.2">
      <c r="R54588" s="262"/>
    </row>
    <row r="54589" spans="18:18" x14ac:dyDescent="0.2">
      <c r="R54589" s="234"/>
    </row>
    <row r="54590" spans="18:18" x14ac:dyDescent="0.2">
      <c r="R54590" s="234"/>
    </row>
    <row r="54591" spans="18:18" x14ac:dyDescent="0.2">
      <c r="R54591" s="94"/>
    </row>
    <row r="54606" spans="18:18" x14ac:dyDescent="0.2">
      <c r="R54606" s="235"/>
    </row>
    <row r="54607" spans="18:18" x14ac:dyDescent="0.2">
      <c r="R54607" s="234"/>
    </row>
    <row r="54608" spans="18:18" x14ac:dyDescent="0.2">
      <c r="R54608" s="236"/>
    </row>
    <row r="54609" spans="18:18" x14ac:dyDescent="0.2">
      <c r="R54609" s="236"/>
    </row>
    <row r="54610" spans="18:18" x14ac:dyDescent="0.2">
      <c r="R54610" s="234"/>
    </row>
    <row r="54611" spans="18:18" x14ac:dyDescent="0.2">
      <c r="R54611" s="236"/>
    </row>
    <row r="54612" spans="18:18" x14ac:dyDescent="0.2">
      <c r="R54612" s="236"/>
    </row>
    <row r="54613" spans="18:18" x14ac:dyDescent="0.2">
      <c r="R54613" s="237"/>
    </row>
    <row r="54614" spans="18:18" x14ac:dyDescent="0.2">
      <c r="R54614" s="237"/>
    </row>
    <row r="54619" spans="18:18" x14ac:dyDescent="0.2">
      <c r="R54619" s="97"/>
    </row>
    <row r="54620" spans="18:18" x14ac:dyDescent="0.2">
      <c r="R54620" s="234"/>
    </row>
    <row r="54621" spans="18:18" x14ac:dyDescent="0.2">
      <c r="R54621" s="262"/>
    </row>
    <row r="54622" spans="18:18" x14ac:dyDescent="0.2">
      <c r="R54622" s="234"/>
    </row>
    <row r="54623" spans="18:18" x14ac:dyDescent="0.2">
      <c r="R54623" s="234"/>
    </row>
    <row r="54624" spans="18:18" x14ac:dyDescent="0.2">
      <c r="R54624" s="94"/>
    </row>
    <row r="54639" spans="18:18" x14ac:dyDescent="0.2">
      <c r="R54639" s="235"/>
    </row>
    <row r="54640" spans="18:18" x14ac:dyDescent="0.2">
      <c r="R54640" s="234"/>
    </row>
    <row r="54641" spans="18:18" x14ac:dyDescent="0.2">
      <c r="R54641" s="236"/>
    </row>
    <row r="54642" spans="18:18" x14ac:dyDescent="0.2">
      <c r="R54642" s="236"/>
    </row>
    <row r="54643" spans="18:18" x14ac:dyDescent="0.2">
      <c r="R54643" s="234"/>
    </row>
    <row r="54644" spans="18:18" x14ac:dyDescent="0.2">
      <c r="R54644" s="236"/>
    </row>
    <row r="54645" spans="18:18" x14ac:dyDescent="0.2">
      <c r="R54645" s="236"/>
    </row>
    <row r="54646" spans="18:18" x14ac:dyDescent="0.2">
      <c r="R54646" s="237"/>
    </row>
    <row r="54647" spans="18:18" x14ac:dyDescent="0.2">
      <c r="R54647" s="237"/>
    </row>
    <row r="54652" spans="18:18" x14ac:dyDescent="0.2">
      <c r="R54652" s="97"/>
    </row>
    <row r="54653" spans="18:18" x14ac:dyDescent="0.2">
      <c r="R54653" s="234"/>
    </row>
    <row r="54654" spans="18:18" x14ac:dyDescent="0.2">
      <c r="R54654" s="262"/>
    </row>
    <row r="54655" spans="18:18" x14ac:dyDescent="0.2">
      <c r="R54655" s="234"/>
    </row>
    <row r="54656" spans="18:18" x14ac:dyDescent="0.2">
      <c r="R54656" s="234"/>
    </row>
    <row r="54657" spans="18:18" x14ac:dyDescent="0.2">
      <c r="R54657" s="94"/>
    </row>
    <row r="54672" spans="18:18" x14ac:dyDescent="0.2">
      <c r="R54672" s="235"/>
    </row>
    <row r="54673" spans="18:18" x14ac:dyDescent="0.2">
      <c r="R54673" s="234"/>
    </row>
    <row r="54674" spans="18:18" x14ac:dyDescent="0.2">
      <c r="R54674" s="236"/>
    </row>
    <row r="54675" spans="18:18" x14ac:dyDescent="0.2">
      <c r="R54675" s="236"/>
    </row>
    <row r="54676" spans="18:18" x14ac:dyDescent="0.2">
      <c r="R54676" s="234"/>
    </row>
    <row r="54677" spans="18:18" x14ac:dyDescent="0.2">
      <c r="R54677" s="236"/>
    </row>
    <row r="54678" spans="18:18" x14ac:dyDescent="0.2">
      <c r="R54678" s="236"/>
    </row>
    <row r="54679" spans="18:18" x14ac:dyDescent="0.2">
      <c r="R54679" s="237"/>
    </row>
    <row r="54680" spans="18:18" x14ac:dyDescent="0.2">
      <c r="R54680" s="237"/>
    </row>
    <row r="54685" spans="18:18" x14ac:dyDescent="0.2">
      <c r="R54685" s="97"/>
    </row>
    <row r="54686" spans="18:18" x14ac:dyDescent="0.2">
      <c r="R54686" s="234"/>
    </row>
    <row r="54687" spans="18:18" x14ac:dyDescent="0.2">
      <c r="R54687" s="262"/>
    </row>
    <row r="54688" spans="18:18" x14ac:dyDescent="0.2">
      <c r="R54688" s="234"/>
    </row>
    <row r="54689" spans="18:18" x14ac:dyDescent="0.2">
      <c r="R54689" s="234"/>
    </row>
    <row r="54690" spans="18:18" x14ac:dyDescent="0.2">
      <c r="R54690" s="94"/>
    </row>
    <row r="54705" spans="18:18" x14ac:dyDescent="0.2">
      <c r="R54705" s="235"/>
    </row>
    <row r="54706" spans="18:18" x14ac:dyDescent="0.2">
      <c r="R54706" s="234"/>
    </row>
    <row r="54707" spans="18:18" x14ac:dyDescent="0.2">
      <c r="R54707" s="236"/>
    </row>
    <row r="54708" spans="18:18" x14ac:dyDescent="0.2">
      <c r="R54708" s="236"/>
    </row>
    <row r="54709" spans="18:18" x14ac:dyDescent="0.2">
      <c r="R54709" s="234"/>
    </row>
    <row r="54710" spans="18:18" x14ac:dyDescent="0.2">
      <c r="R54710" s="236"/>
    </row>
    <row r="54711" spans="18:18" x14ac:dyDescent="0.2">
      <c r="R54711" s="236"/>
    </row>
    <row r="54712" spans="18:18" x14ac:dyDescent="0.2">
      <c r="R54712" s="237"/>
    </row>
    <row r="54713" spans="18:18" x14ac:dyDescent="0.2">
      <c r="R54713" s="237"/>
    </row>
    <row r="54718" spans="18:18" x14ac:dyDescent="0.2">
      <c r="R54718" s="97"/>
    </row>
    <row r="54719" spans="18:18" x14ac:dyDescent="0.2">
      <c r="R54719" s="234"/>
    </row>
    <row r="54720" spans="18:18" x14ac:dyDescent="0.2">
      <c r="R54720" s="262"/>
    </row>
    <row r="54721" spans="18:18" x14ac:dyDescent="0.2">
      <c r="R54721" s="234"/>
    </row>
    <row r="54722" spans="18:18" x14ac:dyDescent="0.2">
      <c r="R54722" s="234"/>
    </row>
    <row r="54723" spans="18:18" x14ac:dyDescent="0.2">
      <c r="R54723" s="94"/>
    </row>
    <row r="54738" spans="18:18" x14ac:dyDescent="0.2">
      <c r="R54738" s="235"/>
    </row>
    <row r="54739" spans="18:18" x14ac:dyDescent="0.2">
      <c r="R54739" s="234"/>
    </row>
    <row r="54740" spans="18:18" x14ac:dyDescent="0.2">
      <c r="R54740" s="236"/>
    </row>
    <row r="54741" spans="18:18" x14ac:dyDescent="0.2">
      <c r="R54741" s="236"/>
    </row>
    <row r="54742" spans="18:18" x14ac:dyDescent="0.2">
      <c r="R54742" s="234"/>
    </row>
    <row r="54743" spans="18:18" x14ac:dyDescent="0.2">
      <c r="R54743" s="236"/>
    </row>
    <row r="54744" spans="18:18" x14ac:dyDescent="0.2">
      <c r="R54744" s="236"/>
    </row>
    <row r="54745" spans="18:18" x14ac:dyDescent="0.2">
      <c r="R54745" s="237"/>
    </row>
    <row r="54746" spans="18:18" x14ac:dyDescent="0.2">
      <c r="R54746" s="237"/>
    </row>
    <row r="54751" spans="18:18" x14ac:dyDescent="0.2">
      <c r="R54751" s="97"/>
    </row>
    <row r="54752" spans="18:18" x14ac:dyDescent="0.2">
      <c r="R54752" s="234"/>
    </row>
    <row r="54753" spans="18:18" x14ac:dyDescent="0.2">
      <c r="R54753" s="262"/>
    </row>
    <row r="54754" spans="18:18" x14ac:dyDescent="0.2">
      <c r="R54754" s="234"/>
    </row>
    <row r="54755" spans="18:18" x14ac:dyDescent="0.2">
      <c r="R54755" s="234"/>
    </row>
    <row r="54756" spans="18:18" x14ac:dyDescent="0.2">
      <c r="R54756" s="94"/>
    </row>
    <row r="54771" spans="18:18" x14ac:dyDescent="0.2">
      <c r="R54771" s="235"/>
    </row>
    <row r="54772" spans="18:18" x14ac:dyDescent="0.2">
      <c r="R54772" s="234"/>
    </row>
    <row r="54773" spans="18:18" x14ac:dyDescent="0.2">
      <c r="R54773" s="236"/>
    </row>
    <row r="54774" spans="18:18" x14ac:dyDescent="0.2">
      <c r="R54774" s="236"/>
    </row>
    <row r="54775" spans="18:18" x14ac:dyDescent="0.2">
      <c r="R54775" s="234"/>
    </row>
    <row r="54776" spans="18:18" x14ac:dyDescent="0.2">
      <c r="R54776" s="236"/>
    </row>
    <row r="54777" spans="18:18" x14ac:dyDescent="0.2">
      <c r="R54777" s="236"/>
    </row>
    <row r="54778" spans="18:18" x14ac:dyDescent="0.2">
      <c r="R54778" s="237"/>
    </row>
    <row r="54779" spans="18:18" x14ac:dyDescent="0.2">
      <c r="R54779" s="237"/>
    </row>
    <row r="54784" spans="18:18" x14ac:dyDescent="0.2">
      <c r="R54784" s="97"/>
    </row>
    <row r="54785" spans="18:18" x14ac:dyDescent="0.2">
      <c r="R54785" s="234"/>
    </row>
    <row r="54786" spans="18:18" x14ac:dyDescent="0.2">
      <c r="R54786" s="262"/>
    </row>
    <row r="54787" spans="18:18" x14ac:dyDescent="0.2">
      <c r="R54787" s="234"/>
    </row>
    <row r="54788" spans="18:18" x14ac:dyDescent="0.2">
      <c r="R54788" s="234"/>
    </row>
    <row r="54789" spans="18:18" x14ac:dyDescent="0.2">
      <c r="R54789" s="94"/>
    </row>
    <row r="54804" spans="18:18" x14ac:dyDescent="0.2">
      <c r="R54804" s="235"/>
    </row>
    <row r="54805" spans="18:18" x14ac:dyDescent="0.2">
      <c r="R54805" s="234"/>
    </row>
    <row r="54806" spans="18:18" x14ac:dyDescent="0.2">
      <c r="R54806" s="236"/>
    </row>
    <row r="54807" spans="18:18" x14ac:dyDescent="0.2">
      <c r="R54807" s="236"/>
    </row>
    <row r="54808" spans="18:18" x14ac:dyDescent="0.2">
      <c r="R54808" s="234"/>
    </row>
    <row r="54809" spans="18:18" x14ac:dyDescent="0.2">
      <c r="R54809" s="236"/>
    </row>
    <row r="54810" spans="18:18" x14ac:dyDescent="0.2">
      <c r="R54810" s="236"/>
    </row>
    <row r="54811" spans="18:18" x14ac:dyDescent="0.2">
      <c r="R54811" s="237"/>
    </row>
    <row r="54812" spans="18:18" x14ac:dyDescent="0.2">
      <c r="R54812" s="237"/>
    </row>
    <row r="54817" spans="18:18" x14ac:dyDescent="0.2">
      <c r="R54817" s="97"/>
    </row>
    <row r="54818" spans="18:18" x14ac:dyDescent="0.2">
      <c r="R54818" s="234"/>
    </row>
    <row r="54819" spans="18:18" x14ac:dyDescent="0.2">
      <c r="R54819" s="262"/>
    </row>
    <row r="54820" spans="18:18" x14ac:dyDescent="0.2">
      <c r="R54820" s="234"/>
    </row>
    <row r="54821" spans="18:18" x14ac:dyDescent="0.2">
      <c r="R54821" s="234"/>
    </row>
    <row r="54822" spans="18:18" x14ac:dyDescent="0.2">
      <c r="R54822" s="94"/>
    </row>
    <row r="54837" spans="18:18" x14ac:dyDescent="0.2">
      <c r="R54837" s="235"/>
    </row>
    <row r="54838" spans="18:18" x14ac:dyDescent="0.2">
      <c r="R54838" s="234"/>
    </row>
    <row r="54839" spans="18:18" x14ac:dyDescent="0.2">
      <c r="R54839" s="236"/>
    </row>
    <row r="54840" spans="18:18" x14ac:dyDescent="0.2">
      <c r="R54840" s="236"/>
    </row>
    <row r="54841" spans="18:18" x14ac:dyDescent="0.2">
      <c r="R54841" s="234"/>
    </row>
    <row r="54842" spans="18:18" x14ac:dyDescent="0.2">
      <c r="R54842" s="236"/>
    </row>
    <row r="54843" spans="18:18" x14ac:dyDescent="0.2">
      <c r="R54843" s="236"/>
    </row>
    <row r="54844" spans="18:18" x14ac:dyDescent="0.2">
      <c r="R54844" s="237"/>
    </row>
    <row r="54845" spans="18:18" x14ac:dyDescent="0.2">
      <c r="R54845" s="237"/>
    </row>
    <row r="54850" spans="18:18" x14ac:dyDescent="0.2">
      <c r="R54850" s="97"/>
    </row>
    <row r="54851" spans="18:18" x14ac:dyDescent="0.2">
      <c r="R54851" s="234"/>
    </row>
    <row r="54852" spans="18:18" x14ac:dyDescent="0.2">
      <c r="R54852" s="262"/>
    </row>
    <row r="54853" spans="18:18" x14ac:dyDescent="0.2">
      <c r="R54853" s="234"/>
    </row>
    <row r="54854" spans="18:18" x14ac:dyDescent="0.2">
      <c r="R54854" s="234"/>
    </row>
    <row r="54855" spans="18:18" x14ac:dyDescent="0.2">
      <c r="R54855" s="94"/>
    </row>
    <row r="54870" spans="18:18" x14ac:dyDescent="0.2">
      <c r="R54870" s="235"/>
    </row>
    <row r="54871" spans="18:18" x14ac:dyDescent="0.2">
      <c r="R54871" s="234"/>
    </row>
    <row r="54872" spans="18:18" x14ac:dyDescent="0.2">
      <c r="R54872" s="236"/>
    </row>
    <row r="54873" spans="18:18" x14ac:dyDescent="0.2">
      <c r="R54873" s="236"/>
    </row>
    <row r="54874" spans="18:18" x14ac:dyDescent="0.2">
      <c r="R54874" s="234"/>
    </row>
    <row r="54875" spans="18:18" x14ac:dyDescent="0.2">
      <c r="R54875" s="236"/>
    </row>
    <row r="54876" spans="18:18" x14ac:dyDescent="0.2">
      <c r="R54876" s="236"/>
    </row>
    <row r="54877" spans="18:18" x14ac:dyDescent="0.2">
      <c r="R54877" s="237"/>
    </row>
    <row r="54878" spans="18:18" x14ac:dyDescent="0.2">
      <c r="R54878" s="237"/>
    </row>
    <row r="54883" spans="18:18" x14ac:dyDescent="0.2">
      <c r="R54883" s="97"/>
    </row>
    <row r="54884" spans="18:18" x14ac:dyDescent="0.2">
      <c r="R54884" s="234"/>
    </row>
    <row r="54885" spans="18:18" x14ac:dyDescent="0.2">
      <c r="R54885" s="262"/>
    </row>
    <row r="54886" spans="18:18" x14ac:dyDescent="0.2">
      <c r="R54886" s="234"/>
    </row>
    <row r="54887" spans="18:18" x14ac:dyDescent="0.2">
      <c r="R54887" s="234"/>
    </row>
    <row r="54888" spans="18:18" x14ac:dyDescent="0.2">
      <c r="R54888" s="94"/>
    </row>
    <row r="54903" spans="18:18" x14ac:dyDescent="0.2">
      <c r="R54903" s="235"/>
    </row>
    <row r="54904" spans="18:18" x14ac:dyDescent="0.2">
      <c r="R54904" s="234"/>
    </row>
    <row r="54905" spans="18:18" x14ac:dyDescent="0.2">
      <c r="R54905" s="236"/>
    </row>
    <row r="54906" spans="18:18" x14ac:dyDescent="0.2">
      <c r="R54906" s="236"/>
    </row>
    <row r="54907" spans="18:18" x14ac:dyDescent="0.2">
      <c r="R54907" s="234"/>
    </row>
    <row r="54908" spans="18:18" x14ac:dyDescent="0.2">
      <c r="R54908" s="236"/>
    </row>
    <row r="54909" spans="18:18" x14ac:dyDescent="0.2">
      <c r="R54909" s="236"/>
    </row>
    <row r="54910" spans="18:18" x14ac:dyDescent="0.2">
      <c r="R54910" s="237"/>
    </row>
    <row r="54911" spans="18:18" x14ac:dyDescent="0.2">
      <c r="R54911" s="237"/>
    </row>
    <row r="54916" spans="18:18" x14ac:dyDescent="0.2">
      <c r="R54916" s="97"/>
    </row>
    <row r="54917" spans="18:18" x14ac:dyDescent="0.2">
      <c r="R54917" s="234"/>
    </row>
    <row r="54918" spans="18:18" x14ac:dyDescent="0.2">
      <c r="R54918" s="262"/>
    </row>
    <row r="54919" spans="18:18" x14ac:dyDescent="0.2">
      <c r="R54919" s="234"/>
    </row>
    <row r="54920" spans="18:18" x14ac:dyDescent="0.2">
      <c r="R54920" s="234"/>
    </row>
    <row r="54921" spans="18:18" x14ac:dyDescent="0.2">
      <c r="R54921" s="94"/>
    </row>
    <row r="54936" spans="18:18" x14ac:dyDescent="0.2">
      <c r="R54936" s="235"/>
    </row>
    <row r="54937" spans="18:18" x14ac:dyDescent="0.2">
      <c r="R54937" s="234"/>
    </row>
    <row r="54938" spans="18:18" x14ac:dyDescent="0.2">
      <c r="R54938" s="236"/>
    </row>
    <row r="54939" spans="18:18" x14ac:dyDescent="0.2">
      <c r="R54939" s="236"/>
    </row>
    <row r="54940" spans="18:18" x14ac:dyDescent="0.2">
      <c r="R54940" s="234"/>
    </row>
    <row r="54941" spans="18:18" x14ac:dyDescent="0.2">
      <c r="R54941" s="236"/>
    </row>
    <row r="54942" spans="18:18" x14ac:dyDescent="0.2">
      <c r="R54942" s="236"/>
    </row>
    <row r="54943" spans="18:18" x14ac:dyDescent="0.2">
      <c r="R54943" s="237"/>
    </row>
    <row r="54944" spans="18:18" x14ac:dyDescent="0.2">
      <c r="R54944" s="237"/>
    </row>
    <row r="54949" spans="18:18" x14ac:dyDescent="0.2">
      <c r="R54949" s="97"/>
    </row>
    <row r="54950" spans="18:18" x14ac:dyDescent="0.2">
      <c r="R54950" s="234"/>
    </row>
    <row r="54951" spans="18:18" x14ac:dyDescent="0.2">
      <c r="R54951" s="262"/>
    </row>
    <row r="54952" spans="18:18" x14ac:dyDescent="0.2">
      <c r="R54952" s="234"/>
    </row>
    <row r="54953" spans="18:18" x14ac:dyDescent="0.2">
      <c r="R54953" s="234"/>
    </row>
    <row r="54954" spans="18:18" x14ac:dyDescent="0.2">
      <c r="R54954" s="94"/>
    </row>
    <row r="54969" spans="18:18" x14ac:dyDescent="0.2">
      <c r="R54969" s="235"/>
    </row>
    <row r="54970" spans="18:18" x14ac:dyDescent="0.2">
      <c r="R54970" s="234"/>
    </row>
    <row r="54971" spans="18:18" x14ac:dyDescent="0.2">
      <c r="R54971" s="236"/>
    </row>
    <row r="54972" spans="18:18" x14ac:dyDescent="0.2">
      <c r="R54972" s="236"/>
    </row>
    <row r="54973" spans="18:18" x14ac:dyDescent="0.2">
      <c r="R54973" s="234"/>
    </row>
    <row r="54974" spans="18:18" x14ac:dyDescent="0.2">
      <c r="R54974" s="236"/>
    </row>
    <row r="54975" spans="18:18" x14ac:dyDescent="0.2">
      <c r="R54975" s="236"/>
    </row>
    <row r="54976" spans="18:18" x14ac:dyDescent="0.2">
      <c r="R54976" s="237"/>
    </row>
    <row r="54977" spans="18:18" x14ac:dyDescent="0.2">
      <c r="R54977" s="237"/>
    </row>
    <row r="54982" spans="18:18" x14ac:dyDescent="0.2">
      <c r="R54982" s="97"/>
    </row>
    <row r="54983" spans="18:18" x14ac:dyDescent="0.2">
      <c r="R54983" s="234"/>
    </row>
    <row r="54984" spans="18:18" x14ac:dyDescent="0.2">
      <c r="R54984" s="262"/>
    </row>
    <row r="54985" spans="18:18" x14ac:dyDescent="0.2">
      <c r="R54985" s="234"/>
    </row>
    <row r="54986" spans="18:18" x14ac:dyDescent="0.2">
      <c r="R54986" s="234"/>
    </row>
    <row r="54987" spans="18:18" x14ac:dyDescent="0.2">
      <c r="R54987" s="94"/>
    </row>
    <row r="55002" spans="18:18" x14ac:dyDescent="0.2">
      <c r="R55002" s="235"/>
    </row>
    <row r="55003" spans="18:18" x14ac:dyDescent="0.2">
      <c r="R55003" s="234"/>
    </row>
    <row r="55004" spans="18:18" x14ac:dyDescent="0.2">
      <c r="R55004" s="236"/>
    </row>
    <row r="55005" spans="18:18" x14ac:dyDescent="0.2">
      <c r="R55005" s="236"/>
    </row>
    <row r="55006" spans="18:18" x14ac:dyDescent="0.2">
      <c r="R55006" s="234"/>
    </row>
    <row r="55007" spans="18:18" x14ac:dyDescent="0.2">
      <c r="R55007" s="236"/>
    </row>
    <row r="55008" spans="18:18" x14ac:dyDescent="0.2">
      <c r="R55008" s="236"/>
    </row>
    <row r="55009" spans="18:18" x14ac:dyDescent="0.2">
      <c r="R55009" s="237"/>
    </row>
    <row r="55010" spans="18:18" x14ac:dyDescent="0.2">
      <c r="R55010" s="237"/>
    </row>
    <row r="55015" spans="18:18" x14ac:dyDescent="0.2">
      <c r="R55015" s="97"/>
    </row>
    <row r="55016" spans="18:18" x14ac:dyDescent="0.2">
      <c r="R55016" s="234"/>
    </row>
    <row r="55017" spans="18:18" x14ac:dyDescent="0.2">
      <c r="R55017" s="262"/>
    </row>
    <row r="55018" spans="18:18" x14ac:dyDescent="0.2">
      <c r="R55018" s="234"/>
    </row>
    <row r="55019" spans="18:18" x14ac:dyDescent="0.2">
      <c r="R55019" s="234"/>
    </row>
    <row r="55020" spans="18:18" x14ac:dyDescent="0.2">
      <c r="R55020" s="94"/>
    </row>
    <row r="55035" spans="18:18" x14ac:dyDescent="0.2">
      <c r="R55035" s="235"/>
    </row>
    <row r="55036" spans="18:18" x14ac:dyDescent="0.2">
      <c r="R55036" s="234"/>
    </row>
    <row r="55037" spans="18:18" x14ac:dyDescent="0.2">
      <c r="R55037" s="236"/>
    </row>
    <row r="55038" spans="18:18" x14ac:dyDescent="0.2">
      <c r="R55038" s="236"/>
    </row>
    <row r="55039" spans="18:18" x14ac:dyDescent="0.2">
      <c r="R55039" s="234"/>
    </row>
    <row r="55040" spans="18:18" x14ac:dyDescent="0.2">
      <c r="R55040" s="236"/>
    </row>
    <row r="55041" spans="18:18" x14ac:dyDescent="0.2">
      <c r="R55041" s="236"/>
    </row>
    <row r="55042" spans="18:18" x14ac:dyDescent="0.2">
      <c r="R55042" s="237"/>
    </row>
    <row r="55043" spans="18:18" x14ac:dyDescent="0.2">
      <c r="R55043" s="237"/>
    </row>
    <row r="55048" spans="18:18" x14ac:dyDescent="0.2">
      <c r="R55048" s="97"/>
    </row>
    <row r="55049" spans="18:18" x14ac:dyDescent="0.2">
      <c r="R55049" s="234"/>
    </row>
    <row r="55050" spans="18:18" x14ac:dyDescent="0.2">
      <c r="R55050" s="262"/>
    </row>
    <row r="55051" spans="18:18" x14ac:dyDescent="0.2">
      <c r="R55051" s="234"/>
    </row>
    <row r="55052" spans="18:18" x14ac:dyDescent="0.2">
      <c r="R55052" s="234"/>
    </row>
    <row r="55053" spans="18:18" x14ac:dyDescent="0.2">
      <c r="R55053" s="94"/>
    </row>
    <row r="55068" spans="18:18" x14ac:dyDescent="0.2">
      <c r="R55068" s="235"/>
    </row>
    <row r="55069" spans="18:18" x14ac:dyDescent="0.2">
      <c r="R55069" s="234"/>
    </row>
    <row r="55070" spans="18:18" x14ac:dyDescent="0.2">
      <c r="R55070" s="236"/>
    </row>
    <row r="55071" spans="18:18" x14ac:dyDescent="0.2">
      <c r="R55071" s="236"/>
    </row>
    <row r="55072" spans="18:18" x14ac:dyDescent="0.2">
      <c r="R55072" s="234"/>
    </row>
    <row r="55073" spans="18:18" x14ac:dyDescent="0.2">
      <c r="R55073" s="236"/>
    </row>
    <row r="55074" spans="18:18" x14ac:dyDescent="0.2">
      <c r="R55074" s="236"/>
    </row>
    <row r="55075" spans="18:18" x14ac:dyDescent="0.2">
      <c r="R55075" s="237"/>
    </row>
    <row r="55076" spans="18:18" x14ac:dyDescent="0.2">
      <c r="R55076" s="237"/>
    </row>
    <row r="55081" spans="18:18" x14ac:dyDescent="0.2">
      <c r="R55081" s="97"/>
    </row>
    <row r="55082" spans="18:18" x14ac:dyDescent="0.2">
      <c r="R55082" s="234"/>
    </row>
    <row r="55083" spans="18:18" x14ac:dyDescent="0.2">
      <c r="R55083" s="262"/>
    </row>
    <row r="55084" spans="18:18" x14ac:dyDescent="0.2">
      <c r="R55084" s="234"/>
    </row>
    <row r="55085" spans="18:18" x14ac:dyDescent="0.2">
      <c r="R55085" s="234"/>
    </row>
    <row r="55086" spans="18:18" x14ac:dyDescent="0.2">
      <c r="R55086" s="94"/>
    </row>
    <row r="55101" spans="18:18" x14ac:dyDescent="0.2">
      <c r="R55101" s="235"/>
    </row>
    <row r="55102" spans="18:18" x14ac:dyDescent="0.2">
      <c r="R55102" s="234"/>
    </row>
    <row r="55103" spans="18:18" x14ac:dyDescent="0.2">
      <c r="R55103" s="236"/>
    </row>
    <row r="55104" spans="18:18" x14ac:dyDescent="0.2">
      <c r="R55104" s="236"/>
    </row>
    <row r="55105" spans="18:18" x14ac:dyDescent="0.2">
      <c r="R55105" s="234"/>
    </row>
    <row r="55106" spans="18:18" x14ac:dyDescent="0.2">
      <c r="R55106" s="236"/>
    </row>
    <row r="55107" spans="18:18" x14ac:dyDescent="0.2">
      <c r="R55107" s="236"/>
    </row>
    <row r="55108" spans="18:18" x14ac:dyDescent="0.2">
      <c r="R55108" s="237"/>
    </row>
    <row r="55109" spans="18:18" x14ac:dyDescent="0.2">
      <c r="R55109" s="237"/>
    </row>
    <row r="55114" spans="18:18" x14ac:dyDescent="0.2">
      <c r="R55114" s="97"/>
    </row>
    <row r="55115" spans="18:18" x14ac:dyDescent="0.2">
      <c r="R55115" s="234"/>
    </row>
    <row r="55116" spans="18:18" x14ac:dyDescent="0.2">
      <c r="R55116" s="262"/>
    </row>
    <row r="55117" spans="18:18" x14ac:dyDescent="0.2">
      <c r="R55117" s="234"/>
    </row>
    <row r="55118" spans="18:18" x14ac:dyDescent="0.2">
      <c r="R55118" s="234"/>
    </row>
    <row r="55119" spans="18:18" x14ac:dyDescent="0.2">
      <c r="R55119" s="94"/>
    </row>
    <row r="55134" spans="18:18" x14ac:dyDescent="0.2">
      <c r="R55134" s="235"/>
    </row>
    <row r="55135" spans="18:18" x14ac:dyDescent="0.2">
      <c r="R55135" s="234"/>
    </row>
    <row r="55136" spans="18:18" x14ac:dyDescent="0.2">
      <c r="R55136" s="236"/>
    </row>
    <row r="55137" spans="18:18" x14ac:dyDescent="0.2">
      <c r="R55137" s="236"/>
    </row>
    <row r="55138" spans="18:18" x14ac:dyDescent="0.2">
      <c r="R55138" s="234"/>
    </row>
    <row r="55139" spans="18:18" x14ac:dyDescent="0.2">
      <c r="R55139" s="236"/>
    </row>
    <row r="55140" spans="18:18" x14ac:dyDescent="0.2">
      <c r="R55140" s="236"/>
    </row>
    <row r="55141" spans="18:18" x14ac:dyDescent="0.2">
      <c r="R55141" s="237"/>
    </row>
    <row r="55142" spans="18:18" x14ac:dyDescent="0.2">
      <c r="R55142" s="237"/>
    </row>
    <row r="55147" spans="18:18" x14ac:dyDescent="0.2">
      <c r="R55147" s="97"/>
    </row>
    <row r="55148" spans="18:18" x14ac:dyDescent="0.2">
      <c r="R55148" s="234"/>
    </row>
    <row r="55149" spans="18:18" x14ac:dyDescent="0.2">
      <c r="R55149" s="262"/>
    </row>
    <row r="55150" spans="18:18" x14ac:dyDescent="0.2">
      <c r="R55150" s="234"/>
    </row>
    <row r="55151" spans="18:18" x14ac:dyDescent="0.2">
      <c r="R55151" s="234"/>
    </row>
    <row r="55152" spans="18:18" x14ac:dyDescent="0.2">
      <c r="R55152" s="94"/>
    </row>
    <row r="55167" spans="18:18" x14ac:dyDescent="0.2">
      <c r="R55167" s="235"/>
    </row>
    <row r="55168" spans="18:18" x14ac:dyDescent="0.2">
      <c r="R55168" s="234"/>
    </row>
    <row r="55169" spans="18:18" x14ac:dyDescent="0.2">
      <c r="R55169" s="236"/>
    </row>
    <row r="55170" spans="18:18" x14ac:dyDescent="0.2">
      <c r="R55170" s="236"/>
    </row>
    <row r="55171" spans="18:18" x14ac:dyDescent="0.2">
      <c r="R55171" s="234"/>
    </row>
    <row r="55172" spans="18:18" x14ac:dyDescent="0.2">
      <c r="R55172" s="236"/>
    </row>
    <row r="55173" spans="18:18" x14ac:dyDescent="0.2">
      <c r="R55173" s="236"/>
    </row>
    <row r="55174" spans="18:18" x14ac:dyDescent="0.2">
      <c r="R55174" s="237"/>
    </row>
    <row r="55175" spans="18:18" x14ac:dyDescent="0.2">
      <c r="R55175" s="237"/>
    </row>
    <row r="55180" spans="18:18" x14ac:dyDescent="0.2">
      <c r="R55180" s="97"/>
    </row>
    <row r="55181" spans="18:18" x14ac:dyDescent="0.2">
      <c r="R55181" s="234"/>
    </row>
    <row r="55182" spans="18:18" x14ac:dyDescent="0.2">
      <c r="R55182" s="262"/>
    </row>
    <row r="55183" spans="18:18" x14ac:dyDescent="0.2">
      <c r="R55183" s="234"/>
    </row>
    <row r="55184" spans="18:18" x14ac:dyDescent="0.2">
      <c r="R55184" s="234"/>
    </row>
    <row r="55185" spans="18:18" x14ac:dyDescent="0.2">
      <c r="R55185" s="94"/>
    </row>
    <row r="55200" spans="18:18" x14ac:dyDescent="0.2">
      <c r="R55200" s="235"/>
    </row>
    <row r="55201" spans="18:18" x14ac:dyDescent="0.2">
      <c r="R55201" s="234"/>
    </row>
    <row r="55202" spans="18:18" x14ac:dyDescent="0.2">
      <c r="R55202" s="236"/>
    </row>
    <row r="55203" spans="18:18" x14ac:dyDescent="0.2">
      <c r="R55203" s="236"/>
    </row>
    <row r="55204" spans="18:18" x14ac:dyDescent="0.2">
      <c r="R55204" s="234"/>
    </row>
    <row r="55205" spans="18:18" x14ac:dyDescent="0.2">
      <c r="R55205" s="236"/>
    </row>
    <row r="55206" spans="18:18" x14ac:dyDescent="0.2">
      <c r="R55206" s="236"/>
    </row>
    <row r="55207" spans="18:18" x14ac:dyDescent="0.2">
      <c r="R55207" s="237"/>
    </row>
    <row r="55208" spans="18:18" x14ac:dyDescent="0.2">
      <c r="R55208" s="237"/>
    </row>
    <row r="55213" spans="18:18" x14ac:dyDescent="0.2">
      <c r="R55213" s="97"/>
    </row>
    <row r="55214" spans="18:18" x14ac:dyDescent="0.2">
      <c r="R55214" s="234"/>
    </row>
    <row r="55215" spans="18:18" x14ac:dyDescent="0.2">
      <c r="R55215" s="262"/>
    </row>
    <row r="55216" spans="18:18" x14ac:dyDescent="0.2">
      <c r="R55216" s="234"/>
    </row>
    <row r="55217" spans="18:18" x14ac:dyDescent="0.2">
      <c r="R55217" s="234"/>
    </row>
    <row r="55218" spans="18:18" x14ac:dyDescent="0.2">
      <c r="R55218" s="94"/>
    </row>
    <row r="55233" spans="18:18" x14ac:dyDescent="0.2">
      <c r="R55233" s="235"/>
    </row>
    <row r="55234" spans="18:18" x14ac:dyDescent="0.2">
      <c r="R55234" s="234"/>
    </row>
    <row r="55235" spans="18:18" x14ac:dyDescent="0.2">
      <c r="R55235" s="236"/>
    </row>
    <row r="55236" spans="18:18" x14ac:dyDescent="0.2">
      <c r="R55236" s="236"/>
    </row>
    <row r="55237" spans="18:18" x14ac:dyDescent="0.2">
      <c r="R55237" s="234"/>
    </row>
    <row r="55238" spans="18:18" x14ac:dyDescent="0.2">
      <c r="R55238" s="236"/>
    </row>
    <row r="55239" spans="18:18" x14ac:dyDescent="0.2">
      <c r="R55239" s="236"/>
    </row>
    <row r="55240" spans="18:18" x14ac:dyDescent="0.2">
      <c r="R55240" s="237"/>
    </row>
    <row r="55241" spans="18:18" x14ac:dyDescent="0.2">
      <c r="R55241" s="237"/>
    </row>
    <row r="55246" spans="18:18" x14ac:dyDescent="0.2">
      <c r="R55246" s="97"/>
    </row>
    <row r="55247" spans="18:18" x14ac:dyDescent="0.2">
      <c r="R55247" s="234"/>
    </row>
    <row r="55248" spans="18:18" x14ac:dyDescent="0.2">
      <c r="R55248" s="262"/>
    </row>
    <row r="55249" spans="18:18" x14ac:dyDescent="0.2">
      <c r="R55249" s="234"/>
    </row>
    <row r="55250" spans="18:18" x14ac:dyDescent="0.2">
      <c r="R55250" s="234"/>
    </row>
    <row r="55251" spans="18:18" x14ac:dyDescent="0.2">
      <c r="R55251" s="94"/>
    </row>
    <row r="55266" spans="18:18" x14ac:dyDescent="0.2">
      <c r="R55266" s="235"/>
    </row>
    <row r="55267" spans="18:18" x14ac:dyDescent="0.2">
      <c r="R55267" s="234"/>
    </row>
    <row r="55268" spans="18:18" x14ac:dyDescent="0.2">
      <c r="R55268" s="236"/>
    </row>
    <row r="55269" spans="18:18" x14ac:dyDescent="0.2">
      <c r="R55269" s="236"/>
    </row>
    <row r="55270" spans="18:18" x14ac:dyDescent="0.2">
      <c r="R55270" s="234"/>
    </row>
    <row r="55271" spans="18:18" x14ac:dyDescent="0.2">
      <c r="R55271" s="236"/>
    </row>
    <row r="55272" spans="18:18" x14ac:dyDescent="0.2">
      <c r="R55272" s="236"/>
    </row>
    <row r="55273" spans="18:18" x14ac:dyDescent="0.2">
      <c r="R55273" s="237"/>
    </row>
    <row r="55274" spans="18:18" x14ac:dyDescent="0.2">
      <c r="R55274" s="237"/>
    </row>
    <row r="55279" spans="18:18" x14ac:dyDescent="0.2">
      <c r="R55279" s="97"/>
    </row>
    <row r="55280" spans="18:18" x14ac:dyDescent="0.2">
      <c r="R55280" s="234"/>
    </row>
    <row r="55281" spans="18:18" x14ac:dyDescent="0.2">
      <c r="R55281" s="262"/>
    </row>
    <row r="55282" spans="18:18" x14ac:dyDescent="0.2">
      <c r="R55282" s="234"/>
    </row>
    <row r="55283" spans="18:18" x14ac:dyDescent="0.2">
      <c r="R55283" s="234"/>
    </row>
    <row r="55284" spans="18:18" x14ac:dyDescent="0.2">
      <c r="R55284" s="94"/>
    </row>
    <row r="55299" spans="18:18" x14ac:dyDescent="0.2">
      <c r="R55299" s="235"/>
    </row>
    <row r="55300" spans="18:18" x14ac:dyDescent="0.2">
      <c r="R55300" s="234"/>
    </row>
    <row r="55301" spans="18:18" x14ac:dyDescent="0.2">
      <c r="R55301" s="236"/>
    </row>
    <row r="55302" spans="18:18" x14ac:dyDescent="0.2">
      <c r="R55302" s="236"/>
    </row>
    <row r="55303" spans="18:18" x14ac:dyDescent="0.2">
      <c r="R55303" s="234"/>
    </row>
    <row r="55304" spans="18:18" x14ac:dyDescent="0.2">
      <c r="R55304" s="236"/>
    </row>
    <row r="55305" spans="18:18" x14ac:dyDescent="0.2">
      <c r="R55305" s="236"/>
    </row>
    <row r="55306" spans="18:18" x14ac:dyDescent="0.2">
      <c r="R55306" s="237"/>
    </row>
    <row r="55307" spans="18:18" x14ac:dyDescent="0.2">
      <c r="R55307" s="237"/>
    </row>
    <row r="55312" spans="18:18" x14ac:dyDescent="0.2">
      <c r="R55312" s="97"/>
    </row>
    <row r="55313" spans="18:18" x14ac:dyDescent="0.2">
      <c r="R55313" s="234"/>
    </row>
    <row r="55314" spans="18:18" x14ac:dyDescent="0.2">
      <c r="R55314" s="262"/>
    </row>
    <row r="55315" spans="18:18" x14ac:dyDescent="0.2">
      <c r="R55315" s="234"/>
    </row>
    <row r="55316" spans="18:18" x14ac:dyDescent="0.2">
      <c r="R55316" s="234"/>
    </row>
    <row r="55317" spans="18:18" x14ac:dyDescent="0.2">
      <c r="R55317" s="94"/>
    </row>
    <row r="55332" spans="18:18" x14ac:dyDescent="0.2">
      <c r="R55332" s="235"/>
    </row>
    <row r="55333" spans="18:18" x14ac:dyDescent="0.2">
      <c r="R55333" s="234"/>
    </row>
    <row r="55334" spans="18:18" x14ac:dyDescent="0.2">
      <c r="R55334" s="236"/>
    </row>
    <row r="55335" spans="18:18" x14ac:dyDescent="0.2">
      <c r="R55335" s="236"/>
    </row>
    <row r="55336" spans="18:18" x14ac:dyDescent="0.2">
      <c r="R55336" s="234"/>
    </row>
    <row r="55337" spans="18:18" x14ac:dyDescent="0.2">
      <c r="R55337" s="236"/>
    </row>
    <row r="55338" spans="18:18" x14ac:dyDescent="0.2">
      <c r="R55338" s="236"/>
    </row>
    <row r="55339" spans="18:18" x14ac:dyDescent="0.2">
      <c r="R55339" s="237"/>
    </row>
    <row r="55340" spans="18:18" x14ac:dyDescent="0.2">
      <c r="R55340" s="237"/>
    </row>
    <row r="55345" spans="18:18" x14ac:dyDescent="0.2">
      <c r="R55345" s="97"/>
    </row>
    <row r="55346" spans="18:18" x14ac:dyDescent="0.2">
      <c r="R55346" s="234"/>
    </row>
    <row r="55347" spans="18:18" x14ac:dyDescent="0.2">
      <c r="R55347" s="262"/>
    </row>
    <row r="55348" spans="18:18" x14ac:dyDescent="0.2">
      <c r="R55348" s="234"/>
    </row>
    <row r="55349" spans="18:18" x14ac:dyDescent="0.2">
      <c r="R55349" s="234"/>
    </row>
    <row r="55350" spans="18:18" x14ac:dyDescent="0.2">
      <c r="R55350" s="94"/>
    </row>
    <row r="55365" spans="18:18" x14ac:dyDescent="0.2">
      <c r="R55365" s="235"/>
    </row>
    <row r="55366" spans="18:18" x14ac:dyDescent="0.2">
      <c r="R55366" s="234"/>
    </row>
    <row r="55367" spans="18:18" x14ac:dyDescent="0.2">
      <c r="R55367" s="236"/>
    </row>
    <row r="55368" spans="18:18" x14ac:dyDescent="0.2">
      <c r="R55368" s="236"/>
    </row>
    <row r="55369" spans="18:18" x14ac:dyDescent="0.2">
      <c r="R55369" s="234"/>
    </row>
    <row r="55370" spans="18:18" x14ac:dyDescent="0.2">
      <c r="R55370" s="236"/>
    </row>
    <row r="55371" spans="18:18" x14ac:dyDescent="0.2">
      <c r="R55371" s="236"/>
    </row>
    <row r="55372" spans="18:18" x14ac:dyDescent="0.2">
      <c r="R55372" s="237"/>
    </row>
    <row r="55373" spans="18:18" x14ac:dyDescent="0.2">
      <c r="R55373" s="237"/>
    </row>
    <row r="55378" spans="18:18" x14ac:dyDescent="0.2">
      <c r="R55378" s="97"/>
    </row>
    <row r="55379" spans="18:18" x14ac:dyDescent="0.2">
      <c r="R55379" s="234"/>
    </row>
    <row r="55380" spans="18:18" x14ac:dyDescent="0.2">
      <c r="R55380" s="262"/>
    </row>
    <row r="55381" spans="18:18" x14ac:dyDescent="0.2">
      <c r="R55381" s="234"/>
    </row>
    <row r="55382" spans="18:18" x14ac:dyDescent="0.2">
      <c r="R55382" s="234"/>
    </row>
    <row r="55383" spans="18:18" x14ac:dyDescent="0.2">
      <c r="R55383" s="94"/>
    </row>
    <row r="55398" spans="18:18" x14ac:dyDescent="0.2">
      <c r="R55398" s="235"/>
    </row>
    <row r="55399" spans="18:18" x14ac:dyDescent="0.2">
      <c r="R55399" s="234"/>
    </row>
    <row r="55400" spans="18:18" x14ac:dyDescent="0.2">
      <c r="R55400" s="236"/>
    </row>
    <row r="55401" spans="18:18" x14ac:dyDescent="0.2">
      <c r="R55401" s="236"/>
    </row>
    <row r="55402" spans="18:18" x14ac:dyDescent="0.2">
      <c r="R55402" s="234"/>
    </row>
    <row r="55403" spans="18:18" x14ac:dyDescent="0.2">
      <c r="R55403" s="236"/>
    </row>
    <row r="55404" spans="18:18" x14ac:dyDescent="0.2">
      <c r="R55404" s="236"/>
    </row>
    <row r="55405" spans="18:18" x14ac:dyDescent="0.2">
      <c r="R55405" s="237"/>
    </row>
    <row r="55406" spans="18:18" x14ac:dyDescent="0.2">
      <c r="R55406" s="237"/>
    </row>
    <row r="55411" spans="18:18" x14ac:dyDescent="0.2">
      <c r="R55411" s="97"/>
    </row>
    <row r="55412" spans="18:18" x14ac:dyDescent="0.2">
      <c r="R55412" s="234"/>
    </row>
    <row r="55413" spans="18:18" x14ac:dyDescent="0.2">
      <c r="R55413" s="262"/>
    </row>
    <row r="55414" spans="18:18" x14ac:dyDescent="0.2">
      <c r="R55414" s="234"/>
    </row>
    <row r="55415" spans="18:18" x14ac:dyDescent="0.2">
      <c r="R55415" s="234"/>
    </row>
    <row r="55416" spans="18:18" x14ac:dyDescent="0.2">
      <c r="R55416" s="94"/>
    </row>
    <row r="55431" spans="18:18" x14ac:dyDescent="0.2">
      <c r="R55431" s="235"/>
    </row>
    <row r="55432" spans="18:18" x14ac:dyDescent="0.2">
      <c r="R55432" s="234"/>
    </row>
    <row r="55433" spans="18:18" x14ac:dyDescent="0.2">
      <c r="R55433" s="236"/>
    </row>
    <row r="55434" spans="18:18" x14ac:dyDescent="0.2">
      <c r="R55434" s="236"/>
    </row>
    <row r="55435" spans="18:18" x14ac:dyDescent="0.2">
      <c r="R55435" s="234"/>
    </row>
    <row r="55436" spans="18:18" x14ac:dyDescent="0.2">
      <c r="R55436" s="236"/>
    </row>
    <row r="55437" spans="18:18" x14ac:dyDescent="0.2">
      <c r="R55437" s="236"/>
    </row>
    <row r="55438" spans="18:18" x14ac:dyDescent="0.2">
      <c r="R55438" s="237"/>
    </row>
    <row r="55439" spans="18:18" x14ac:dyDescent="0.2">
      <c r="R55439" s="237"/>
    </row>
    <row r="55444" spans="18:18" x14ac:dyDescent="0.2">
      <c r="R55444" s="97"/>
    </row>
    <row r="55445" spans="18:18" x14ac:dyDescent="0.2">
      <c r="R55445" s="234"/>
    </row>
    <row r="55446" spans="18:18" x14ac:dyDescent="0.2">
      <c r="R55446" s="262"/>
    </row>
    <row r="55447" spans="18:18" x14ac:dyDescent="0.2">
      <c r="R55447" s="234"/>
    </row>
    <row r="55448" spans="18:18" x14ac:dyDescent="0.2">
      <c r="R55448" s="234"/>
    </row>
    <row r="55449" spans="18:18" x14ac:dyDescent="0.2">
      <c r="R55449" s="94"/>
    </row>
    <row r="55464" spans="18:18" x14ac:dyDescent="0.2">
      <c r="R55464" s="235"/>
    </row>
    <row r="55465" spans="18:18" x14ac:dyDescent="0.2">
      <c r="R55465" s="234"/>
    </row>
    <row r="55466" spans="18:18" x14ac:dyDescent="0.2">
      <c r="R55466" s="236"/>
    </row>
    <row r="55467" spans="18:18" x14ac:dyDescent="0.2">
      <c r="R55467" s="236"/>
    </row>
    <row r="55468" spans="18:18" x14ac:dyDescent="0.2">
      <c r="R55468" s="234"/>
    </row>
    <row r="55469" spans="18:18" x14ac:dyDescent="0.2">
      <c r="R55469" s="236"/>
    </row>
    <row r="55470" spans="18:18" x14ac:dyDescent="0.2">
      <c r="R55470" s="236"/>
    </row>
    <row r="55471" spans="18:18" x14ac:dyDescent="0.2">
      <c r="R55471" s="237"/>
    </row>
    <row r="55472" spans="18:18" x14ac:dyDescent="0.2">
      <c r="R55472" s="237"/>
    </row>
    <row r="55477" spans="18:18" x14ac:dyDescent="0.2">
      <c r="R55477" s="97"/>
    </row>
    <row r="55478" spans="18:18" x14ac:dyDescent="0.2">
      <c r="R55478" s="234"/>
    </row>
    <row r="55479" spans="18:18" x14ac:dyDescent="0.2">
      <c r="R55479" s="262"/>
    </row>
    <row r="55480" spans="18:18" x14ac:dyDescent="0.2">
      <c r="R55480" s="234"/>
    </row>
    <row r="55481" spans="18:18" x14ac:dyDescent="0.2">
      <c r="R55481" s="234"/>
    </row>
    <row r="55482" spans="18:18" x14ac:dyDescent="0.2">
      <c r="R55482" s="94"/>
    </row>
    <row r="55497" spans="18:18" x14ac:dyDescent="0.2">
      <c r="R55497" s="235"/>
    </row>
    <row r="55498" spans="18:18" x14ac:dyDescent="0.2">
      <c r="R55498" s="234"/>
    </row>
    <row r="55499" spans="18:18" x14ac:dyDescent="0.2">
      <c r="R55499" s="236"/>
    </row>
    <row r="55500" spans="18:18" x14ac:dyDescent="0.2">
      <c r="R55500" s="236"/>
    </row>
    <row r="55501" spans="18:18" x14ac:dyDescent="0.2">
      <c r="R55501" s="234"/>
    </row>
    <row r="55502" spans="18:18" x14ac:dyDescent="0.2">
      <c r="R55502" s="236"/>
    </row>
    <row r="55503" spans="18:18" x14ac:dyDescent="0.2">
      <c r="R55503" s="236"/>
    </row>
    <row r="55504" spans="18:18" x14ac:dyDescent="0.2">
      <c r="R55504" s="237"/>
    </row>
    <row r="55505" spans="18:18" x14ac:dyDescent="0.2">
      <c r="R55505" s="237"/>
    </row>
    <row r="55510" spans="18:18" x14ac:dyDescent="0.2">
      <c r="R55510" s="97"/>
    </row>
    <row r="55511" spans="18:18" x14ac:dyDescent="0.2">
      <c r="R55511" s="234"/>
    </row>
    <row r="55512" spans="18:18" x14ac:dyDescent="0.2">
      <c r="R55512" s="262"/>
    </row>
    <row r="55513" spans="18:18" x14ac:dyDescent="0.2">
      <c r="R55513" s="234"/>
    </row>
    <row r="55514" spans="18:18" x14ac:dyDescent="0.2">
      <c r="R55514" s="234"/>
    </row>
    <row r="55515" spans="18:18" x14ac:dyDescent="0.2">
      <c r="R55515" s="94"/>
    </row>
    <row r="55530" spans="18:18" x14ac:dyDescent="0.2">
      <c r="R55530" s="235"/>
    </row>
    <row r="55531" spans="18:18" x14ac:dyDescent="0.2">
      <c r="R55531" s="234"/>
    </row>
    <row r="55532" spans="18:18" x14ac:dyDescent="0.2">
      <c r="R55532" s="236"/>
    </row>
    <row r="55533" spans="18:18" x14ac:dyDescent="0.2">
      <c r="R55533" s="236"/>
    </row>
    <row r="55534" spans="18:18" x14ac:dyDescent="0.2">
      <c r="R55534" s="234"/>
    </row>
    <row r="55535" spans="18:18" x14ac:dyDescent="0.2">
      <c r="R55535" s="236"/>
    </row>
    <row r="55536" spans="18:18" x14ac:dyDescent="0.2">
      <c r="R55536" s="236"/>
    </row>
    <row r="55537" spans="18:18" x14ac:dyDescent="0.2">
      <c r="R55537" s="237"/>
    </row>
    <row r="55538" spans="18:18" x14ac:dyDescent="0.2">
      <c r="R55538" s="237"/>
    </row>
    <row r="55543" spans="18:18" x14ac:dyDescent="0.2">
      <c r="R55543" s="97"/>
    </row>
    <row r="55544" spans="18:18" x14ac:dyDescent="0.2">
      <c r="R55544" s="234"/>
    </row>
    <row r="55545" spans="18:18" x14ac:dyDescent="0.2">
      <c r="R55545" s="262"/>
    </row>
    <row r="55546" spans="18:18" x14ac:dyDescent="0.2">
      <c r="R55546" s="234"/>
    </row>
    <row r="55547" spans="18:18" x14ac:dyDescent="0.2">
      <c r="R55547" s="234"/>
    </row>
    <row r="55548" spans="18:18" x14ac:dyDescent="0.2">
      <c r="R55548" s="94"/>
    </row>
    <row r="55563" spans="18:18" x14ac:dyDescent="0.2">
      <c r="R55563" s="235"/>
    </row>
    <row r="55564" spans="18:18" x14ac:dyDescent="0.2">
      <c r="R55564" s="234"/>
    </row>
    <row r="55565" spans="18:18" x14ac:dyDescent="0.2">
      <c r="R55565" s="236"/>
    </row>
    <row r="55566" spans="18:18" x14ac:dyDescent="0.2">
      <c r="R55566" s="236"/>
    </row>
    <row r="55567" spans="18:18" x14ac:dyDescent="0.2">
      <c r="R55567" s="234"/>
    </row>
    <row r="55568" spans="18:18" x14ac:dyDescent="0.2">
      <c r="R55568" s="236"/>
    </row>
    <row r="55569" spans="18:18" x14ac:dyDescent="0.2">
      <c r="R55569" s="236"/>
    </row>
    <row r="55570" spans="18:18" x14ac:dyDescent="0.2">
      <c r="R55570" s="237"/>
    </row>
    <row r="55571" spans="18:18" x14ac:dyDescent="0.2">
      <c r="R55571" s="237"/>
    </row>
    <row r="55576" spans="18:18" x14ac:dyDescent="0.2">
      <c r="R55576" s="97"/>
    </row>
    <row r="55577" spans="18:18" x14ac:dyDescent="0.2">
      <c r="R55577" s="234"/>
    </row>
    <row r="55578" spans="18:18" x14ac:dyDescent="0.2">
      <c r="R55578" s="262"/>
    </row>
    <row r="55579" spans="18:18" x14ac:dyDescent="0.2">
      <c r="R55579" s="234"/>
    </row>
    <row r="55580" spans="18:18" x14ac:dyDescent="0.2">
      <c r="R55580" s="234"/>
    </row>
    <row r="55581" spans="18:18" x14ac:dyDescent="0.2">
      <c r="R55581" s="94"/>
    </row>
    <row r="55596" spans="18:18" x14ac:dyDescent="0.2">
      <c r="R55596" s="235"/>
    </row>
    <row r="55597" spans="18:18" x14ac:dyDescent="0.2">
      <c r="R55597" s="234"/>
    </row>
    <row r="55598" spans="18:18" x14ac:dyDescent="0.2">
      <c r="R55598" s="236"/>
    </row>
    <row r="55599" spans="18:18" x14ac:dyDescent="0.2">
      <c r="R55599" s="236"/>
    </row>
    <row r="55600" spans="18:18" x14ac:dyDescent="0.2">
      <c r="R55600" s="234"/>
    </row>
    <row r="55601" spans="18:18" x14ac:dyDescent="0.2">
      <c r="R55601" s="236"/>
    </row>
    <row r="55602" spans="18:18" x14ac:dyDescent="0.2">
      <c r="R55602" s="236"/>
    </row>
    <row r="55603" spans="18:18" x14ac:dyDescent="0.2">
      <c r="R55603" s="237"/>
    </row>
    <row r="55604" spans="18:18" x14ac:dyDescent="0.2">
      <c r="R55604" s="237"/>
    </row>
    <row r="55609" spans="18:18" x14ac:dyDescent="0.2">
      <c r="R55609" s="97"/>
    </row>
    <row r="55610" spans="18:18" x14ac:dyDescent="0.2">
      <c r="R55610" s="234"/>
    </row>
    <row r="55611" spans="18:18" x14ac:dyDescent="0.2">
      <c r="R55611" s="262"/>
    </row>
    <row r="55612" spans="18:18" x14ac:dyDescent="0.2">
      <c r="R55612" s="234"/>
    </row>
    <row r="55613" spans="18:18" x14ac:dyDescent="0.2">
      <c r="R55613" s="234"/>
    </row>
    <row r="55614" spans="18:18" x14ac:dyDescent="0.2">
      <c r="R55614" s="94"/>
    </row>
    <row r="55629" spans="18:18" x14ac:dyDescent="0.2">
      <c r="R55629" s="235"/>
    </row>
    <row r="55630" spans="18:18" x14ac:dyDescent="0.2">
      <c r="R55630" s="234"/>
    </row>
    <row r="55631" spans="18:18" x14ac:dyDescent="0.2">
      <c r="R55631" s="236"/>
    </row>
    <row r="55632" spans="18:18" x14ac:dyDescent="0.2">
      <c r="R55632" s="236"/>
    </row>
    <row r="55633" spans="18:18" x14ac:dyDescent="0.2">
      <c r="R55633" s="234"/>
    </row>
    <row r="55634" spans="18:18" x14ac:dyDescent="0.2">
      <c r="R55634" s="236"/>
    </row>
    <row r="55635" spans="18:18" x14ac:dyDescent="0.2">
      <c r="R55635" s="236"/>
    </row>
    <row r="55636" spans="18:18" x14ac:dyDescent="0.2">
      <c r="R55636" s="237"/>
    </row>
    <row r="55637" spans="18:18" x14ac:dyDescent="0.2">
      <c r="R55637" s="237"/>
    </row>
    <row r="55642" spans="18:18" x14ac:dyDescent="0.2">
      <c r="R55642" s="97"/>
    </row>
    <row r="55643" spans="18:18" x14ac:dyDescent="0.2">
      <c r="R55643" s="234"/>
    </row>
    <row r="55644" spans="18:18" x14ac:dyDescent="0.2">
      <c r="R55644" s="262"/>
    </row>
    <row r="55645" spans="18:18" x14ac:dyDescent="0.2">
      <c r="R55645" s="234"/>
    </row>
    <row r="55646" spans="18:18" x14ac:dyDescent="0.2">
      <c r="R55646" s="234"/>
    </row>
    <row r="55647" spans="18:18" x14ac:dyDescent="0.2">
      <c r="R55647" s="94"/>
    </row>
    <row r="55662" spans="18:18" x14ac:dyDescent="0.2">
      <c r="R55662" s="235"/>
    </row>
    <row r="55663" spans="18:18" x14ac:dyDescent="0.2">
      <c r="R55663" s="234"/>
    </row>
    <row r="55664" spans="18:18" x14ac:dyDescent="0.2">
      <c r="R55664" s="236"/>
    </row>
    <row r="55665" spans="18:18" x14ac:dyDescent="0.2">
      <c r="R55665" s="236"/>
    </row>
    <row r="55666" spans="18:18" x14ac:dyDescent="0.2">
      <c r="R55666" s="234"/>
    </row>
    <row r="55667" spans="18:18" x14ac:dyDescent="0.2">
      <c r="R55667" s="236"/>
    </row>
    <row r="55668" spans="18:18" x14ac:dyDescent="0.2">
      <c r="R55668" s="236"/>
    </row>
    <row r="55669" spans="18:18" x14ac:dyDescent="0.2">
      <c r="R55669" s="237"/>
    </row>
    <row r="55670" spans="18:18" x14ac:dyDescent="0.2">
      <c r="R55670" s="237"/>
    </row>
    <row r="55675" spans="18:18" x14ac:dyDescent="0.2">
      <c r="R55675" s="97"/>
    </row>
    <row r="55676" spans="18:18" x14ac:dyDescent="0.2">
      <c r="R55676" s="234"/>
    </row>
    <row r="55677" spans="18:18" x14ac:dyDescent="0.2">
      <c r="R55677" s="262"/>
    </row>
    <row r="55678" spans="18:18" x14ac:dyDescent="0.2">
      <c r="R55678" s="234"/>
    </row>
    <row r="55679" spans="18:18" x14ac:dyDescent="0.2">
      <c r="R55679" s="234"/>
    </row>
    <row r="55680" spans="18:18" x14ac:dyDescent="0.2">
      <c r="R55680" s="94"/>
    </row>
    <row r="55695" spans="18:18" x14ac:dyDescent="0.2">
      <c r="R55695" s="235"/>
    </row>
    <row r="55696" spans="18:18" x14ac:dyDescent="0.2">
      <c r="R55696" s="234"/>
    </row>
    <row r="55697" spans="18:18" x14ac:dyDescent="0.2">
      <c r="R55697" s="236"/>
    </row>
    <row r="55698" spans="18:18" x14ac:dyDescent="0.2">
      <c r="R55698" s="236"/>
    </row>
    <row r="55699" spans="18:18" x14ac:dyDescent="0.2">
      <c r="R55699" s="234"/>
    </row>
    <row r="55700" spans="18:18" x14ac:dyDescent="0.2">
      <c r="R55700" s="236"/>
    </row>
    <row r="55701" spans="18:18" x14ac:dyDescent="0.2">
      <c r="R55701" s="236"/>
    </row>
    <row r="55702" spans="18:18" x14ac:dyDescent="0.2">
      <c r="R55702" s="237"/>
    </row>
    <row r="55703" spans="18:18" x14ac:dyDescent="0.2">
      <c r="R55703" s="237"/>
    </row>
    <row r="55708" spans="18:18" x14ac:dyDescent="0.2">
      <c r="R55708" s="97"/>
    </row>
    <row r="55709" spans="18:18" x14ac:dyDescent="0.2">
      <c r="R55709" s="234"/>
    </row>
    <row r="55710" spans="18:18" x14ac:dyDescent="0.2">
      <c r="R55710" s="262"/>
    </row>
    <row r="55711" spans="18:18" x14ac:dyDescent="0.2">
      <c r="R55711" s="234"/>
    </row>
    <row r="55712" spans="18:18" x14ac:dyDescent="0.2">
      <c r="R55712" s="234"/>
    </row>
    <row r="55713" spans="18:18" x14ac:dyDescent="0.2">
      <c r="R55713" s="94"/>
    </row>
    <row r="55728" spans="18:18" x14ac:dyDescent="0.2">
      <c r="R55728" s="235"/>
    </row>
    <row r="55729" spans="18:18" x14ac:dyDescent="0.2">
      <c r="R55729" s="234"/>
    </row>
    <row r="55730" spans="18:18" x14ac:dyDescent="0.2">
      <c r="R55730" s="236"/>
    </row>
    <row r="55731" spans="18:18" x14ac:dyDescent="0.2">
      <c r="R55731" s="236"/>
    </row>
    <row r="55732" spans="18:18" x14ac:dyDescent="0.2">
      <c r="R55732" s="234"/>
    </row>
    <row r="55733" spans="18:18" x14ac:dyDescent="0.2">
      <c r="R55733" s="236"/>
    </row>
    <row r="55734" spans="18:18" x14ac:dyDescent="0.2">
      <c r="R55734" s="236"/>
    </row>
    <row r="55735" spans="18:18" x14ac:dyDescent="0.2">
      <c r="R55735" s="237"/>
    </row>
    <row r="55736" spans="18:18" x14ac:dyDescent="0.2">
      <c r="R55736" s="237"/>
    </row>
    <row r="55741" spans="18:18" x14ac:dyDescent="0.2">
      <c r="R55741" s="97"/>
    </row>
    <row r="55742" spans="18:18" x14ac:dyDescent="0.2">
      <c r="R55742" s="234"/>
    </row>
    <row r="55743" spans="18:18" x14ac:dyDescent="0.2">
      <c r="R55743" s="262"/>
    </row>
    <row r="55744" spans="18:18" x14ac:dyDescent="0.2">
      <c r="R55744" s="234"/>
    </row>
    <row r="55745" spans="18:18" x14ac:dyDescent="0.2">
      <c r="R55745" s="234"/>
    </row>
    <row r="55746" spans="18:18" x14ac:dyDescent="0.2">
      <c r="R55746" s="94"/>
    </row>
    <row r="55761" spans="18:18" x14ac:dyDescent="0.2">
      <c r="R55761" s="235"/>
    </row>
    <row r="55762" spans="18:18" x14ac:dyDescent="0.2">
      <c r="R55762" s="234"/>
    </row>
    <row r="55763" spans="18:18" x14ac:dyDescent="0.2">
      <c r="R55763" s="236"/>
    </row>
    <row r="55764" spans="18:18" x14ac:dyDescent="0.2">
      <c r="R55764" s="236"/>
    </row>
    <row r="55765" spans="18:18" x14ac:dyDescent="0.2">
      <c r="R55765" s="234"/>
    </row>
    <row r="55766" spans="18:18" x14ac:dyDescent="0.2">
      <c r="R55766" s="236"/>
    </row>
    <row r="55767" spans="18:18" x14ac:dyDescent="0.2">
      <c r="R55767" s="236"/>
    </row>
    <row r="55768" spans="18:18" x14ac:dyDescent="0.2">
      <c r="R55768" s="237"/>
    </row>
    <row r="55769" spans="18:18" x14ac:dyDescent="0.2">
      <c r="R55769" s="237"/>
    </row>
    <row r="55774" spans="18:18" x14ac:dyDescent="0.2">
      <c r="R55774" s="97"/>
    </row>
    <row r="55775" spans="18:18" x14ac:dyDescent="0.2">
      <c r="R55775" s="234"/>
    </row>
    <row r="55776" spans="18:18" x14ac:dyDescent="0.2">
      <c r="R55776" s="262"/>
    </row>
    <row r="55777" spans="18:18" x14ac:dyDescent="0.2">
      <c r="R55777" s="234"/>
    </row>
    <row r="55778" spans="18:18" x14ac:dyDescent="0.2">
      <c r="R55778" s="234"/>
    </row>
    <row r="55779" spans="18:18" x14ac:dyDescent="0.2">
      <c r="R55779" s="94"/>
    </row>
    <row r="55794" spans="18:18" x14ac:dyDescent="0.2">
      <c r="R55794" s="235"/>
    </row>
    <row r="55795" spans="18:18" x14ac:dyDescent="0.2">
      <c r="R55795" s="234"/>
    </row>
    <row r="55796" spans="18:18" x14ac:dyDescent="0.2">
      <c r="R55796" s="236"/>
    </row>
    <row r="55797" spans="18:18" x14ac:dyDescent="0.2">
      <c r="R55797" s="236"/>
    </row>
    <row r="55798" spans="18:18" x14ac:dyDescent="0.2">
      <c r="R55798" s="234"/>
    </row>
    <row r="55799" spans="18:18" x14ac:dyDescent="0.2">
      <c r="R55799" s="236"/>
    </row>
    <row r="55800" spans="18:18" x14ac:dyDescent="0.2">
      <c r="R55800" s="236"/>
    </row>
    <row r="55801" spans="18:18" x14ac:dyDescent="0.2">
      <c r="R55801" s="237"/>
    </row>
    <row r="55802" spans="18:18" x14ac:dyDescent="0.2">
      <c r="R55802" s="237"/>
    </row>
    <row r="55807" spans="18:18" x14ac:dyDescent="0.2">
      <c r="R55807" s="97"/>
    </row>
    <row r="55808" spans="18:18" x14ac:dyDescent="0.2">
      <c r="R55808" s="234"/>
    </row>
    <row r="55809" spans="18:18" x14ac:dyDescent="0.2">
      <c r="R55809" s="262"/>
    </row>
    <row r="55810" spans="18:18" x14ac:dyDescent="0.2">
      <c r="R55810" s="234"/>
    </row>
    <row r="55811" spans="18:18" x14ac:dyDescent="0.2">
      <c r="R55811" s="234"/>
    </row>
    <row r="55812" spans="18:18" x14ac:dyDescent="0.2">
      <c r="R55812" s="94"/>
    </row>
    <row r="55827" spans="18:18" x14ac:dyDescent="0.2">
      <c r="R55827" s="235"/>
    </row>
    <row r="55828" spans="18:18" x14ac:dyDescent="0.2">
      <c r="R55828" s="234"/>
    </row>
    <row r="55829" spans="18:18" x14ac:dyDescent="0.2">
      <c r="R55829" s="236"/>
    </row>
    <row r="55830" spans="18:18" x14ac:dyDescent="0.2">
      <c r="R55830" s="236"/>
    </row>
    <row r="55831" spans="18:18" x14ac:dyDescent="0.2">
      <c r="R55831" s="234"/>
    </row>
    <row r="55832" spans="18:18" x14ac:dyDescent="0.2">
      <c r="R55832" s="236"/>
    </row>
    <row r="55833" spans="18:18" x14ac:dyDescent="0.2">
      <c r="R55833" s="236"/>
    </row>
    <row r="55834" spans="18:18" x14ac:dyDescent="0.2">
      <c r="R55834" s="237"/>
    </row>
    <row r="55835" spans="18:18" x14ac:dyDescent="0.2">
      <c r="R55835" s="237"/>
    </row>
    <row r="55840" spans="18:18" x14ac:dyDescent="0.2">
      <c r="R55840" s="97"/>
    </row>
    <row r="55841" spans="18:18" x14ac:dyDescent="0.2">
      <c r="R55841" s="234"/>
    </row>
    <row r="55842" spans="18:18" x14ac:dyDescent="0.2">
      <c r="R55842" s="262"/>
    </row>
    <row r="55843" spans="18:18" x14ac:dyDescent="0.2">
      <c r="R55843" s="234"/>
    </row>
    <row r="55844" spans="18:18" x14ac:dyDescent="0.2">
      <c r="R55844" s="234"/>
    </row>
    <row r="55845" spans="18:18" x14ac:dyDescent="0.2">
      <c r="R55845" s="94"/>
    </row>
    <row r="55860" spans="18:18" x14ac:dyDescent="0.2">
      <c r="R55860" s="235"/>
    </row>
    <row r="55861" spans="18:18" x14ac:dyDescent="0.2">
      <c r="R55861" s="234"/>
    </row>
    <row r="55862" spans="18:18" x14ac:dyDescent="0.2">
      <c r="R55862" s="236"/>
    </row>
    <row r="55863" spans="18:18" x14ac:dyDescent="0.2">
      <c r="R55863" s="236"/>
    </row>
    <row r="55864" spans="18:18" x14ac:dyDescent="0.2">
      <c r="R55864" s="234"/>
    </row>
    <row r="55865" spans="18:18" x14ac:dyDescent="0.2">
      <c r="R55865" s="236"/>
    </row>
    <row r="55866" spans="18:18" x14ac:dyDescent="0.2">
      <c r="R55866" s="236"/>
    </row>
    <row r="55867" spans="18:18" x14ac:dyDescent="0.2">
      <c r="R55867" s="237"/>
    </row>
    <row r="55868" spans="18:18" x14ac:dyDescent="0.2">
      <c r="R55868" s="237"/>
    </row>
    <row r="55873" spans="18:18" x14ac:dyDescent="0.2">
      <c r="R55873" s="97"/>
    </row>
    <row r="55874" spans="18:18" x14ac:dyDescent="0.2">
      <c r="R55874" s="234"/>
    </row>
    <row r="55875" spans="18:18" x14ac:dyDescent="0.2">
      <c r="R55875" s="262"/>
    </row>
    <row r="55876" spans="18:18" x14ac:dyDescent="0.2">
      <c r="R55876" s="234"/>
    </row>
    <row r="55877" spans="18:18" x14ac:dyDescent="0.2">
      <c r="R55877" s="234"/>
    </row>
    <row r="55878" spans="18:18" x14ac:dyDescent="0.2">
      <c r="R55878" s="94"/>
    </row>
    <row r="55893" spans="18:18" x14ac:dyDescent="0.2">
      <c r="R55893" s="235"/>
    </row>
    <row r="55894" spans="18:18" x14ac:dyDescent="0.2">
      <c r="R55894" s="234"/>
    </row>
    <row r="55895" spans="18:18" x14ac:dyDescent="0.2">
      <c r="R55895" s="236"/>
    </row>
    <row r="55896" spans="18:18" x14ac:dyDescent="0.2">
      <c r="R55896" s="236"/>
    </row>
    <row r="55897" spans="18:18" x14ac:dyDescent="0.2">
      <c r="R55897" s="234"/>
    </row>
    <row r="55898" spans="18:18" x14ac:dyDescent="0.2">
      <c r="R55898" s="236"/>
    </row>
    <row r="55899" spans="18:18" x14ac:dyDescent="0.2">
      <c r="R55899" s="236"/>
    </row>
    <row r="55900" spans="18:18" x14ac:dyDescent="0.2">
      <c r="R55900" s="237"/>
    </row>
    <row r="55901" spans="18:18" x14ac:dyDescent="0.2">
      <c r="R55901" s="237"/>
    </row>
    <row r="55906" spans="18:18" x14ac:dyDescent="0.2">
      <c r="R55906" s="97"/>
    </row>
    <row r="55907" spans="18:18" x14ac:dyDescent="0.2">
      <c r="R55907" s="234"/>
    </row>
    <row r="55908" spans="18:18" x14ac:dyDescent="0.2">
      <c r="R55908" s="262"/>
    </row>
    <row r="55909" spans="18:18" x14ac:dyDescent="0.2">
      <c r="R55909" s="234"/>
    </row>
    <row r="55910" spans="18:18" x14ac:dyDescent="0.2">
      <c r="R55910" s="234"/>
    </row>
    <row r="55911" spans="18:18" x14ac:dyDescent="0.2">
      <c r="R55911" s="94"/>
    </row>
    <row r="55926" spans="18:18" x14ac:dyDescent="0.2">
      <c r="R55926" s="235"/>
    </row>
    <row r="55927" spans="18:18" x14ac:dyDescent="0.2">
      <c r="R55927" s="234"/>
    </row>
    <row r="55928" spans="18:18" x14ac:dyDescent="0.2">
      <c r="R55928" s="236"/>
    </row>
    <row r="55929" spans="18:18" x14ac:dyDescent="0.2">
      <c r="R55929" s="236"/>
    </row>
    <row r="55930" spans="18:18" x14ac:dyDescent="0.2">
      <c r="R55930" s="234"/>
    </row>
    <row r="55931" spans="18:18" x14ac:dyDescent="0.2">
      <c r="R55931" s="236"/>
    </row>
    <row r="55932" spans="18:18" x14ac:dyDescent="0.2">
      <c r="R55932" s="236"/>
    </row>
    <row r="55933" spans="18:18" x14ac:dyDescent="0.2">
      <c r="R55933" s="237"/>
    </row>
    <row r="55934" spans="18:18" x14ac:dyDescent="0.2">
      <c r="R55934" s="237"/>
    </row>
    <row r="55939" spans="18:18" x14ac:dyDescent="0.2">
      <c r="R55939" s="97"/>
    </row>
    <row r="55940" spans="18:18" x14ac:dyDescent="0.2">
      <c r="R55940" s="234"/>
    </row>
    <row r="55941" spans="18:18" x14ac:dyDescent="0.2">
      <c r="R55941" s="262"/>
    </row>
    <row r="55942" spans="18:18" x14ac:dyDescent="0.2">
      <c r="R55942" s="234"/>
    </row>
    <row r="55943" spans="18:18" x14ac:dyDescent="0.2">
      <c r="R55943" s="234"/>
    </row>
    <row r="55944" spans="18:18" x14ac:dyDescent="0.2">
      <c r="R55944" s="94"/>
    </row>
    <row r="55959" spans="18:18" x14ac:dyDescent="0.2">
      <c r="R55959" s="235"/>
    </row>
    <row r="55960" spans="18:18" x14ac:dyDescent="0.2">
      <c r="R55960" s="234"/>
    </row>
    <row r="55961" spans="18:18" x14ac:dyDescent="0.2">
      <c r="R55961" s="236"/>
    </row>
    <row r="55962" spans="18:18" x14ac:dyDescent="0.2">
      <c r="R55962" s="236"/>
    </row>
    <row r="55963" spans="18:18" x14ac:dyDescent="0.2">
      <c r="R55963" s="234"/>
    </row>
    <row r="55964" spans="18:18" x14ac:dyDescent="0.2">
      <c r="R55964" s="236"/>
    </row>
    <row r="55965" spans="18:18" x14ac:dyDescent="0.2">
      <c r="R55965" s="236"/>
    </row>
    <row r="55966" spans="18:18" x14ac:dyDescent="0.2">
      <c r="R55966" s="237"/>
    </row>
    <row r="55967" spans="18:18" x14ac:dyDescent="0.2">
      <c r="R55967" s="237"/>
    </row>
    <row r="55972" spans="18:18" x14ac:dyDescent="0.2">
      <c r="R55972" s="97"/>
    </row>
    <row r="55973" spans="18:18" x14ac:dyDescent="0.2">
      <c r="R55973" s="234"/>
    </row>
    <row r="55974" spans="18:18" x14ac:dyDescent="0.2">
      <c r="R55974" s="262"/>
    </row>
    <row r="55975" spans="18:18" x14ac:dyDescent="0.2">
      <c r="R55975" s="234"/>
    </row>
    <row r="55976" spans="18:18" x14ac:dyDescent="0.2">
      <c r="R55976" s="234"/>
    </row>
    <row r="55977" spans="18:18" x14ac:dyDescent="0.2">
      <c r="R55977" s="94"/>
    </row>
    <row r="55992" spans="18:18" x14ac:dyDescent="0.2">
      <c r="R55992" s="235"/>
    </row>
    <row r="55993" spans="18:18" x14ac:dyDescent="0.2">
      <c r="R55993" s="234"/>
    </row>
    <row r="55994" spans="18:18" x14ac:dyDescent="0.2">
      <c r="R55994" s="236"/>
    </row>
    <row r="55995" spans="18:18" x14ac:dyDescent="0.2">
      <c r="R55995" s="236"/>
    </row>
    <row r="55996" spans="18:18" x14ac:dyDescent="0.2">
      <c r="R55996" s="234"/>
    </row>
    <row r="55997" spans="18:18" x14ac:dyDescent="0.2">
      <c r="R55997" s="236"/>
    </row>
    <row r="55998" spans="18:18" x14ac:dyDescent="0.2">
      <c r="R55998" s="236"/>
    </row>
    <row r="55999" spans="18:18" x14ac:dyDescent="0.2">
      <c r="R55999" s="237"/>
    </row>
    <row r="56000" spans="18:18" x14ac:dyDescent="0.2">
      <c r="R56000" s="237"/>
    </row>
    <row r="56005" spans="18:18" x14ac:dyDescent="0.2">
      <c r="R56005" s="97"/>
    </row>
    <row r="56006" spans="18:18" x14ac:dyDescent="0.2">
      <c r="R56006" s="234"/>
    </row>
    <row r="56007" spans="18:18" x14ac:dyDescent="0.2">
      <c r="R56007" s="262"/>
    </row>
    <row r="56008" spans="18:18" x14ac:dyDescent="0.2">
      <c r="R56008" s="234"/>
    </row>
    <row r="56009" spans="18:18" x14ac:dyDescent="0.2">
      <c r="R56009" s="234"/>
    </row>
    <row r="56010" spans="18:18" x14ac:dyDescent="0.2">
      <c r="R56010" s="94"/>
    </row>
    <row r="56025" spans="18:18" x14ac:dyDescent="0.2">
      <c r="R56025" s="235"/>
    </row>
    <row r="56026" spans="18:18" x14ac:dyDescent="0.2">
      <c r="R56026" s="234"/>
    </row>
    <row r="56027" spans="18:18" x14ac:dyDescent="0.2">
      <c r="R56027" s="236"/>
    </row>
    <row r="56028" spans="18:18" x14ac:dyDescent="0.2">
      <c r="R56028" s="236"/>
    </row>
    <row r="56029" spans="18:18" x14ac:dyDescent="0.2">
      <c r="R56029" s="234"/>
    </row>
    <row r="56030" spans="18:18" x14ac:dyDescent="0.2">
      <c r="R56030" s="236"/>
    </row>
    <row r="56031" spans="18:18" x14ac:dyDescent="0.2">
      <c r="R56031" s="236"/>
    </row>
    <row r="56032" spans="18:18" x14ac:dyDescent="0.2">
      <c r="R56032" s="237"/>
    </row>
    <row r="56033" spans="18:18" x14ac:dyDescent="0.2">
      <c r="R56033" s="237"/>
    </row>
    <row r="56038" spans="18:18" x14ac:dyDescent="0.2">
      <c r="R56038" s="97"/>
    </row>
    <row r="56039" spans="18:18" x14ac:dyDescent="0.2">
      <c r="R56039" s="234"/>
    </row>
    <row r="56040" spans="18:18" x14ac:dyDescent="0.2">
      <c r="R56040" s="262"/>
    </row>
    <row r="56041" spans="18:18" x14ac:dyDescent="0.2">
      <c r="R56041" s="234"/>
    </row>
    <row r="56042" spans="18:18" x14ac:dyDescent="0.2">
      <c r="R56042" s="234"/>
    </row>
    <row r="56043" spans="18:18" x14ac:dyDescent="0.2">
      <c r="R56043" s="94"/>
    </row>
    <row r="56058" spans="18:18" x14ac:dyDescent="0.2">
      <c r="R56058" s="235"/>
    </row>
    <row r="56059" spans="18:18" x14ac:dyDescent="0.2">
      <c r="R56059" s="234"/>
    </row>
    <row r="56060" spans="18:18" x14ac:dyDescent="0.2">
      <c r="R56060" s="236"/>
    </row>
    <row r="56061" spans="18:18" x14ac:dyDescent="0.2">
      <c r="R56061" s="236"/>
    </row>
    <row r="56062" spans="18:18" x14ac:dyDescent="0.2">
      <c r="R56062" s="234"/>
    </row>
    <row r="56063" spans="18:18" x14ac:dyDescent="0.2">
      <c r="R56063" s="236"/>
    </row>
    <row r="56064" spans="18:18" x14ac:dyDescent="0.2">
      <c r="R56064" s="236"/>
    </row>
    <row r="56065" spans="18:18" x14ac:dyDescent="0.2">
      <c r="R56065" s="237"/>
    </row>
    <row r="56066" spans="18:18" x14ac:dyDescent="0.2">
      <c r="R56066" s="237"/>
    </row>
    <row r="56071" spans="18:18" x14ac:dyDescent="0.2">
      <c r="R56071" s="97"/>
    </row>
    <row r="56072" spans="18:18" x14ac:dyDescent="0.2">
      <c r="R56072" s="234"/>
    </row>
    <row r="56073" spans="18:18" x14ac:dyDescent="0.2">
      <c r="R56073" s="262"/>
    </row>
    <row r="56074" spans="18:18" x14ac:dyDescent="0.2">
      <c r="R56074" s="234"/>
    </row>
    <row r="56075" spans="18:18" x14ac:dyDescent="0.2">
      <c r="R56075" s="234"/>
    </row>
    <row r="56076" spans="18:18" x14ac:dyDescent="0.2">
      <c r="R56076" s="94"/>
    </row>
    <row r="56091" spans="18:18" x14ac:dyDescent="0.2">
      <c r="R56091" s="235"/>
    </row>
    <row r="56092" spans="18:18" x14ac:dyDescent="0.2">
      <c r="R56092" s="234"/>
    </row>
    <row r="56093" spans="18:18" x14ac:dyDescent="0.2">
      <c r="R56093" s="236"/>
    </row>
    <row r="56094" spans="18:18" x14ac:dyDescent="0.2">
      <c r="R56094" s="236"/>
    </row>
    <row r="56095" spans="18:18" x14ac:dyDescent="0.2">
      <c r="R56095" s="234"/>
    </row>
    <row r="56096" spans="18:18" x14ac:dyDescent="0.2">
      <c r="R56096" s="236"/>
    </row>
    <row r="56097" spans="18:18" x14ac:dyDescent="0.2">
      <c r="R56097" s="236"/>
    </row>
    <row r="56098" spans="18:18" x14ac:dyDescent="0.2">
      <c r="R56098" s="237"/>
    </row>
    <row r="56099" spans="18:18" x14ac:dyDescent="0.2">
      <c r="R56099" s="237"/>
    </row>
    <row r="56104" spans="18:18" x14ac:dyDescent="0.2">
      <c r="R56104" s="97"/>
    </row>
    <row r="56105" spans="18:18" x14ac:dyDescent="0.2">
      <c r="R56105" s="234"/>
    </row>
    <row r="56106" spans="18:18" x14ac:dyDescent="0.2">
      <c r="R56106" s="262"/>
    </row>
    <row r="56107" spans="18:18" x14ac:dyDescent="0.2">
      <c r="R56107" s="234"/>
    </row>
    <row r="56108" spans="18:18" x14ac:dyDescent="0.2">
      <c r="R56108" s="234"/>
    </row>
    <row r="56109" spans="18:18" x14ac:dyDescent="0.2">
      <c r="R56109" s="94"/>
    </row>
    <row r="56124" spans="18:18" x14ac:dyDescent="0.2">
      <c r="R56124" s="235"/>
    </row>
    <row r="56125" spans="18:18" x14ac:dyDescent="0.2">
      <c r="R56125" s="234"/>
    </row>
    <row r="56126" spans="18:18" x14ac:dyDescent="0.2">
      <c r="R56126" s="236"/>
    </row>
    <row r="56127" spans="18:18" x14ac:dyDescent="0.2">
      <c r="R56127" s="236"/>
    </row>
    <row r="56128" spans="18:18" x14ac:dyDescent="0.2">
      <c r="R56128" s="234"/>
    </row>
    <row r="56129" spans="18:18" x14ac:dyDescent="0.2">
      <c r="R56129" s="236"/>
    </row>
    <row r="56130" spans="18:18" x14ac:dyDescent="0.2">
      <c r="R56130" s="236"/>
    </row>
    <row r="56131" spans="18:18" x14ac:dyDescent="0.2">
      <c r="R56131" s="237"/>
    </row>
    <row r="56132" spans="18:18" x14ac:dyDescent="0.2">
      <c r="R56132" s="237"/>
    </row>
    <row r="56137" spans="18:18" x14ac:dyDescent="0.2">
      <c r="R56137" s="97"/>
    </row>
    <row r="56138" spans="18:18" x14ac:dyDescent="0.2">
      <c r="R56138" s="234"/>
    </row>
    <row r="56139" spans="18:18" x14ac:dyDescent="0.2">
      <c r="R56139" s="262"/>
    </row>
    <row r="56140" spans="18:18" x14ac:dyDescent="0.2">
      <c r="R56140" s="234"/>
    </row>
    <row r="56141" spans="18:18" x14ac:dyDescent="0.2">
      <c r="R56141" s="234"/>
    </row>
    <row r="56142" spans="18:18" x14ac:dyDescent="0.2">
      <c r="R56142" s="94"/>
    </row>
    <row r="56157" spans="18:18" x14ac:dyDescent="0.2">
      <c r="R56157" s="235"/>
    </row>
    <row r="56158" spans="18:18" x14ac:dyDescent="0.2">
      <c r="R56158" s="234"/>
    </row>
    <row r="56159" spans="18:18" x14ac:dyDescent="0.2">
      <c r="R56159" s="236"/>
    </row>
    <row r="56160" spans="18:18" x14ac:dyDescent="0.2">
      <c r="R56160" s="236"/>
    </row>
    <row r="56161" spans="18:18" x14ac:dyDescent="0.2">
      <c r="R56161" s="234"/>
    </row>
    <row r="56162" spans="18:18" x14ac:dyDescent="0.2">
      <c r="R56162" s="236"/>
    </row>
    <row r="56163" spans="18:18" x14ac:dyDescent="0.2">
      <c r="R56163" s="236"/>
    </row>
    <row r="56164" spans="18:18" x14ac:dyDescent="0.2">
      <c r="R56164" s="237"/>
    </row>
    <row r="56165" spans="18:18" x14ac:dyDescent="0.2">
      <c r="R56165" s="237"/>
    </row>
    <row r="56170" spans="18:18" x14ac:dyDescent="0.2">
      <c r="R56170" s="97"/>
    </row>
    <row r="56171" spans="18:18" x14ac:dyDescent="0.2">
      <c r="R56171" s="234"/>
    </row>
    <row r="56172" spans="18:18" x14ac:dyDescent="0.2">
      <c r="R56172" s="262"/>
    </row>
    <row r="56173" spans="18:18" x14ac:dyDescent="0.2">
      <c r="R56173" s="234"/>
    </row>
    <row r="56174" spans="18:18" x14ac:dyDescent="0.2">
      <c r="R56174" s="234"/>
    </row>
    <row r="56175" spans="18:18" x14ac:dyDescent="0.2">
      <c r="R56175" s="94"/>
    </row>
    <row r="56190" spans="18:18" x14ac:dyDescent="0.2">
      <c r="R56190" s="235"/>
    </row>
    <row r="56191" spans="18:18" x14ac:dyDescent="0.2">
      <c r="R56191" s="234"/>
    </row>
    <row r="56192" spans="18:18" x14ac:dyDescent="0.2">
      <c r="R56192" s="236"/>
    </row>
    <row r="56193" spans="18:18" x14ac:dyDescent="0.2">
      <c r="R56193" s="236"/>
    </row>
    <row r="56194" spans="18:18" x14ac:dyDescent="0.2">
      <c r="R56194" s="234"/>
    </row>
    <row r="56195" spans="18:18" x14ac:dyDescent="0.2">
      <c r="R56195" s="236"/>
    </row>
    <row r="56196" spans="18:18" x14ac:dyDescent="0.2">
      <c r="R56196" s="236"/>
    </row>
    <row r="56197" spans="18:18" x14ac:dyDescent="0.2">
      <c r="R56197" s="237"/>
    </row>
    <row r="56198" spans="18:18" x14ac:dyDescent="0.2">
      <c r="R56198" s="237"/>
    </row>
    <row r="56203" spans="18:18" x14ac:dyDescent="0.2">
      <c r="R56203" s="97"/>
    </row>
    <row r="56204" spans="18:18" x14ac:dyDescent="0.2">
      <c r="R56204" s="234"/>
    </row>
    <row r="56205" spans="18:18" x14ac:dyDescent="0.2">
      <c r="R56205" s="262"/>
    </row>
    <row r="56206" spans="18:18" x14ac:dyDescent="0.2">
      <c r="R56206" s="234"/>
    </row>
    <row r="56207" spans="18:18" x14ac:dyDescent="0.2">
      <c r="R56207" s="234"/>
    </row>
    <row r="56208" spans="18:18" x14ac:dyDescent="0.2">
      <c r="R56208" s="94"/>
    </row>
    <row r="56223" spans="18:18" x14ac:dyDescent="0.2">
      <c r="R56223" s="235"/>
    </row>
    <row r="56224" spans="18:18" x14ac:dyDescent="0.2">
      <c r="R56224" s="234"/>
    </row>
    <row r="56225" spans="18:18" x14ac:dyDescent="0.2">
      <c r="R56225" s="236"/>
    </row>
    <row r="56226" spans="18:18" x14ac:dyDescent="0.2">
      <c r="R56226" s="236"/>
    </row>
    <row r="56227" spans="18:18" x14ac:dyDescent="0.2">
      <c r="R56227" s="234"/>
    </row>
    <row r="56228" spans="18:18" x14ac:dyDescent="0.2">
      <c r="R56228" s="236"/>
    </row>
    <row r="56229" spans="18:18" x14ac:dyDescent="0.2">
      <c r="R56229" s="236"/>
    </row>
    <row r="56230" spans="18:18" x14ac:dyDescent="0.2">
      <c r="R56230" s="237"/>
    </row>
    <row r="56231" spans="18:18" x14ac:dyDescent="0.2">
      <c r="R56231" s="237"/>
    </row>
    <row r="56236" spans="18:18" x14ac:dyDescent="0.2">
      <c r="R56236" s="97"/>
    </row>
    <row r="56237" spans="18:18" x14ac:dyDescent="0.2">
      <c r="R56237" s="234"/>
    </row>
    <row r="56238" spans="18:18" x14ac:dyDescent="0.2">
      <c r="R56238" s="262"/>
    </row>
    <row r="56239" spans="18:18" x14ac:dyDescent="0.2">
      <c r="R56239" s="234"/>
    </row>
    <row r="56240" spans="18:18" x14ac:dyDescent="0.2">
      <c r="R56240" s="234"/>
    </row>
    <row r="56241" spans="18:18" x14ac:dyDescent="0.2">
      <c r="R56241" s="94"/>
    </row>
    <row r="56256" spans="18:18" x14ac:dyDescent="0.2">
      <c r="R56256" s="235"/>
    </row>
    <row r="56257" spans="18:18" x14ac:dyDescent="0.2">
      <c r="R56257" s="234"/>
    </row>
    <row r="56258" spans="18:18" x14ac:dyDescent="0.2">
      <c r="R56258" s="236"/>
    </row>
    <row r="56259" spans="18:18" x14ac:dyDescent="0.2">
      <c r="R56259" s="236"/>
    </row>
    <row r="56260" spans="18:18" x14ac:dyDescent="0.2">
      <c r="R56260" s="234"/>
    </row>
    <row r="56261" spans="18:18" x14ac:dyDescent="0.2">
      <c r="R56261" s="236"/>
    </row>
    <row r="56262" spans="18:18" x14ac:dyDescent="0.2">
      <c r="R56262" s="236"/>
    </row>
    <row r="56263" spans="18:18" x14ac:dyDescent="0.2">
      <c r="R56263" s="237"/>
    </row>
    <row r="56264" spans="18:18" x14ac:dyDescent="0.2">
      <c r="R56264" s="237"/>
    </row>
    <row r="56269" spans="18:18" x14ac:dyDescent="0.2">
      <c r="R56269" s="97"/>
    </row>
    <row r="56270" spans="18:18" x14ac:dyDescent="0.2">
      <c r="R56270" s="234"/>
    </row>
    <row r="56271" spans="18:18" x14ac:dyDescent="0.2">
      <c r="R56271" s="262"/>
    </row>
    <row r="56272" spans="18:18" x14ac:dyDescent="0.2">
      <c r="R56272" s="234"/>
    </row>
    <row r="56273" spans="18:18" x14ac:dyDescent="0.2">
      <c r="R56273" s="234"/>
    </row>
    <row r="56274" spans="18:18" x14ac:dyDescent="0.2">
      <c r="R56274" s="94"/>
    </row>
    <row r="56289" spans="18:18" x14ac:dyDescent="0.2">
      <c r="R56289" s="235"/>
    </row>
    <row r="56290" spans="18:18" x14ac:dyDescent="0.2">
      <c r="R56290" s="234"/>
    </row>
    <row r="56291" spans="18:18" x14ac:dyDescent="0.2">
      <c r="R56291" s="236"/>
    </row>
    <row r="56292" spans="18:18" x14ac:dyDescent="0.2">
      <c r="R56292" s="236"/>
    </row>
    <row r="56293" spans="18:18" x14ac:dyDescent="0.2">
      <c r="R56293" s="234"/>
    </row>
    <row r="56294" spans="18:18" x14ac:dyDescent="0.2">
      <c r="R56294" s="236"/>
    </row>
    <row r="56295" spans="18:18" x14ac:dyDescent="0.2">
      <c r="R56295" s="236"/>
    </row>
    <row r="56296" spans="18:18" x14ac:dyDescent="0.2">
      <c r="R56296" s="237"/>
    </row>
    <row r="56297" spans="18:18" x14ac:dyDescent="0.2">
      <c r="R56297" s="237"/>
    </row>
    <row r="56302" spans="18:18" x14ac:dyDescent="0.2">
      <c r="R56302" s="97"/>
    </row>
    <row r="56303" spans="18:18" x14ac:dyDescent="0.2">
      <c r="R56303" s="234"/>
    </row>
    <row r="56304" spans="18:18" x14ac:dyDescent="0.2">
      <c r="R56304" s="262"/>
    </row>
    <row r="56305" spans="18:18" x14ac:dyDescent="0.2">
      <c r="R56305" s="234"/>
    </row>
    <row r="56306" spans="18:18" x14ac:dyDescent="0.2">
      <c r="R56306" s="234"/>
    </row>
    <row r="56307" spans="18:18" x14ac:dyDescent="0.2">
      <c r="R56307" s="94"/>
    </row>
    <row r="56322" spans="18:18" x14ac:dyDescent="0.2">
      <c r="R56322" s="235"/>
    </row>
    <row r="56323" spans="18:18" x14ac:dyDescent="0.2">
      <c r="R56323" s="234"/>
    </row>
    <row r="56324" spans="18:18" x14ac:dyDescent="0.2">
      <c r="R56324" s="236"/>
    </row>
    <row r="56325" spans="18:18" x14ac:dyDescent="0.2">
      <c r="R56325" s="236"/>
    </row>
    <row r="56326" spans="18:18" x14ac:dyDescent="0.2">
      <c r="R56326" s="234"/>
    </row>
    <row r="56327" spans="18:18" x14ac:dyDescent="0.2">
      <c r="R56327" s="236"/>
    </row>
    <row r="56328" spans="18:18" x14ac:dyDescent="0.2">
      <c r="R56328" s="236"/>
    </row>
    <row r="56329" spans="18:18" x14ac:dyDescent="0.2">
      <c r="R56329" s="237"/>
    </row>
    <row r="56330" spans="18:18" x14ac:dyDescent="0.2">
      <c r="R56330" s="237"/>
    </row>
    <row r="56335" spans="18:18" x14ac:dyDescent="0.2">
      <c r="R56335" s="97"/>
    </row>
    <row r="56336" spans="18:18" x14ac:dyDescent="0.2">
      <c r="R56336" s="234"/>
    </row>
    <row r="56337" spans="18:18" x14ac:dyDescent="0.2">
      <c r="R56337" s="262"/>
    </row>
    <row r="56338" spans="18:18" x14ac:dyDescent="0.2">
      <c r="R56338" s="234"/>
    </row>
    <row r="56339" spans="18:18" x14ac:dyDescent="0.2">
      <c r="R56339" s="234"/>
    </row>
    <row r="56340" spans="18:18" x14ac:dyDescent="0.2">
      <c r="R56340" s="94"/>
    </row>
    <row r="56355" spans="18:18" x14ac:dyDescent="0.2">
      <c r="R56355" s="235"/>
    </row>
    <row r="56356" spans="18:18" x14ac:dyDescent="0.2">
      <c r="R56356" s="234"/>
    </row>
    <row r="56357" spans="18:18" x14ac:dyDescent="0.2">
      <c r="R56357" s="236"/>
    </row>
    <row r="56358" spans="18:18" x14ac:dyDescent="0.2">
      <c r="R56358" s="236"/>
    </row>
    <row r="56359" spans="18:18" x14ac:dyDescent="0.2">
      <c r="R56359" s="234"/>
    </row>
    <row r="56360" spans="18:18" x14ac:dyDescent="0.2">
      <c r="R56360" s="236"/>
    </row>
    <row r="56361" spans="18:18" x14ac:dyDescent="0.2">
      <c r="R56361" s="236"/>
    </row>
    <row r="56362" spans="18:18" x14ac:dyDescent="0.2">
      <c r="R56362" s="237"/>
    </row>
    <row r="56363" spans="18:18" x14ac:dyDescent="0.2">
      <c r="R56363" s="237"/>
    </row>
    <row r="56368" spans="18:18" x14ac:dyDescent="0.2">
      <c r="R56368" s="97"/>
    </row>
    <row r="56369" spans="18:18" x14ac:dyDescent="0.2">
      <c r="R56369" s="234"/>
    </row>
    <row r="56370" spans="18:18" x14ac:dyDescent="0.2">
      <c r="R56370" s="262"/>
    </row>
    <row r="56371" spans="18:18" x14ac:dyDescent="0.2">
      <c r="R56371" s="234"/>
    </row>
    <row r="56372" spans="18:18" x14ac:dyDescent="0.2">
      <c r="R56372" s="234"/>
    </row>
    <row r="56373" spans="18:18" x14ac:dyDescent="0.2">
      <c r="R56373" s="94"/>
    </row>
    <row r="56388" spans="18:18" x14ac:dyDescent="0.2">
      <c r="R56388" s="235"/>
    </row>
    <row r="56389" spans="18:18" x14ac:dyDescent="0.2">
      <c r="R56389" s="234"/>
    </row>
    <row r="56390" spans="18:18" x14ac:dyDescent="0.2">
      <c r="R56390" s="236"/>
    </row>
    <row r="56391" spans="18:18" x14ac:dyDescent="0.2">
      <c r="R56391" s="236"/>
    </row>
    <row r="56392" spans="18:18" x14ac:dyDescent="0.2">
      <c r="R56392" s="234"/>
    </row>
    <row r="56393" spans="18:18" x14ac:dyDescent="0.2">
      <c r="R56393" s="236"/>
    </row>
    <row r="56394" spans="18:18" x14ac:dyDescent="0.2">
      <c r="R56394" s="236"/>
    </row>
    <row r="56395" spans="18:18" x14ac:dyDescent="0.2">
      <c r="R56395" s="237"/>
    </row>
    <row r="56396" spans="18:18" x14ac:dyDescent="0.2">
      <c r="R56396" s="237"/>
    </row>
    <row r="56401" spans="18:18" x14ac:dyDescent="0.2">
      <c r="R56401" s="97"/>
    </row>
    <row r="56402" spans="18:18" x14ac:dyDescent="0.2">
      <c r="R56402" s="234"/>
    </row>
    <row r="56403" spans="18:18" x14ac:dyDescent="0.2">
      <c r="R56403" s="262"/>
    </row>
    <row r="56404" spans="18:18" x14ac:dyDescent="0.2">
      <c r="R56404" s="234"/>
    </row>
    <row r="56405" spans="18:18" x14ac:dyDescent="0.2">
      <c r="R56405" s="234"/>
    </row>
    <row r="56406" spans="18:18" x14ac:dyDescent="0.2">
      <c r="R56406" s="94"/>
    </row>
    <row r="56421" spans="18:18" x14ac:dyDescent="0.2">
      <c r="R56421" s="235"/>
    </row>
    <row r="56422" spans="18:18" x14ac:dyDescent="0.2">
      <c r="R56422" s="234"/>
    </row>
    <row r="56423" spans="18:18" x14ac:dyDescent="0.2">
      <c r="R56423" s="236"/>
    </row>
    <row r="56424" spans="18:18" x14ac:dyDescent="0.2">
      <c r="R56424" s="236"/>
    </row>
    <row r="56425" spans="18:18" x14ac:dyDescent="0.2">
      <c r="R56425" s="234"/>
    </row>
    <row r="56426" spans="18:18" x14ac:dyDescent="0.2">
      <c r="R56426" s="236"/>
    </row>
    <row r="56427" spans="18:18" x14ac:dyDescent="0.2">
      <c r="R56427" s="236"/>
    </row>
    <row r="56428" spans="18:18" x14ac:dyDescent="0.2">
      <c r="R56428" s="237"/>
    </row>
    <row r="56429" spans="18:18" x14ac:dyDescent="0.2">
      <c r="R56429" s="237"/>
    </row>
    <row r="56434" spans="18:18" x14ac:dyDescent="0.2">
      <c r="R56434" s="97"/>
    </row>
    <row r="56435" spans="18:18" x14ac:dyDescent="0.2">
      <c r="R56435" s="234"/>
    </row>
    <row r="56436" spans="18:18" x14ac:dyDescent="0.2">
      <c r="R56436" s="262"/>
    </row>
    <row r="56437" spans="18:18" x14ac:dyDescent="0.2">
      <c r="R56437" s="234"/>
    </row>
    <row r="56438" spans="18:18" x14ac:dyDescent="0.2">
      <c r="R56438" s="234"/>
    </row>
    <row r="56439" spans="18:18" x14ac:dyDescent="0.2">
      <c r="R56439" s="94"/>
    </row>
    <row r="56454" spans="18:18" x14ac:dyDescent="0.2">
      <c r="R56454" s="235"/>
    </row>
    <row r="56455" spans="18:18" x14ac:dyDescent="0.2">
      <c r="R56455" s="234"/>
    </row>
    <row r="56456" spans="18:18" x14ac:dyDescent="0.2">
      <c r="R56456" s="236"/>
    </row>
    <row r="56457" spans="18:18" x14ac:dyDescent="0.2">
      <c r="R56457" s="236"/>
    </row>
    <row r="56458" spans="18:18" x14ac:dyDescent="0.2">
      <c r="R56458" s="234"/>
    </row>
    <row r="56459" spans="18:18" x14ac:dyDescent="0.2">
      <c r="R56459" s="236"/>
    </row>
    <row r="56460" spans="18:18" x14ac:dyDescent="0.2">
      <c r="R56460" s="236"/>
    </row>
    <row r="56461" spans="18:18" x14ac:dyDescent="0.2">
      <c r="R56461" s="237"/>
    </row>
    <row r="56462" spans="18:18" x14ac:dyDescent="0.2">
      <c r="R56462" s="237"/>
    </row>
    <row r="56467" spans="18:18" x14ac:dyDescent="0.2">
      <c r="R56467" s="97"/>
    </row>
    <row r="56468" spans="18:18" x14ac:dyDescent="0.2">
      <c r="R56468" s="234"/>
    </row>
    <row r="56469" spans="18:18" x14ac:dyDescent="0.2">
      <c r="R56469" s="262"/>
    </row>
    <row r="56470" spans="18:18" x14ac:dyDescent="0.2">
      <c r="R56470" s="234"/>
    </row>
    <row r="56471" spans="18:18" x14ac:dyDescent="0.2">
      <c r="R56471" s="234"/>
    </row>
    <row r="56472" spans="18:18" x14ac:dyDescent="0.2">
      <c r="R56472" s="94"/>
    </row>
    <row r="56487" spans="18:18" x14ac:dyDescent="0.2">
      <c r="R56487" s="235"/>
    </row>
    <row r="56488" spans="18:18" x14ac:dyDescent="0.2">
      <c r="R56488" s="234"/>
    </row>
    <row r="56489" spans="18:18" x14ac:dyDescent="0.2">
      <c r="R56489" s="236"/>
    </row>
    <row r="56490" spans="18:18" x14ac:dyDescent="0.2">
      <c r="R56490" s="236"/>
    </row>
    <row r="56491" spans="18:18" x14ac:dyDescent="0.2">
      <c r="R56491" s="234"/>
    </row>
    <row r="56492" spans="18:18" x14ac:dyDescent="0.2">
      <c r="R56492" s="236"/>
    </row>
    <row r="56493" spans="18:18" x14ac:dyDescent="0.2">
      <c r="R56493" s="236"/>
    </row>
    <row r="56494" spans="18:18" x14ac:dyDescent="0.2">
      <c r="R56494" s="237"/>
    </row>
    <row r="56495" spans="18:18" x14ac:dyDescent="0.2">
      <c r="R56495" s="237"/>
    </row>
    <row r="56500" spans="18:18" x14ac:dyDescent="0.2">
      <c r="R56500" s="97"/>
    </row>
    <row r="56501" spans="18:18" x14ac:dyDescent="0.2">
      <c r="R56501" s="234"/>
    </row>
    <row r="56502" spans="18:18" x14ac:dyDescent="0.2">
      <c r="R56502" s="262"/>
    </row>
    <row r="56503" spans="18:18" x14ac:dyDescent="0.2">
      <c r="R56503" s="234"/>
    </row>
    <row r="56504" spans="18:18" x14ac:dyDescent="0.2">
      <c r="R56504" s="234"/>
    </row>
    <row r="56505" spans="18:18" x14ac:dyDescent="0.2">
      <c r="R56505" s="94"/>
    </row>
    <row r="56520" spans="18:18" x14ac:dyDescent="0.2">
      <c r="R56520" s="235"/>
    </row>
    <row r="56521" spans="18:18" x14ac:dyDescent="0.2">
      <c r="R56521" s="234"/>
    </row>
    <row r="56522" spans="18:18" x14ac:dyDescent="0.2">
      <c r="R56522" s="236"/>
    </row>
    <row r="56523" spans="18:18" x14ac:dyDescent="0.2">
      <c r="R56523" s="236"/>
    </row>
    <row r="56524" spans="18:18" x14ac:dyDescent="0.2">
      <c r="R56524" s="234"/>
    </row>
    <row r="56525" spans="18:18" x14ac:dyDescent="0.2">
      <c r="R56525" s="236"/>
    </row>
    <row r="56526" spans="18:18" x14ac:dyDescent="0.2">
      <c r="R56526" s="236"/>
    </row>
    <row r="56527" spans="18:18" x14ac:dyDescent="0.2">
      <c r="R56527" s="237"/>
    </row>
    <row r="56528" spans="18:18" x14ac:dyDescent="0.2">
      <c r="R56528" s="237"/>
    </row>
    <row r="56533" spans="18:18" x14ac:dyDescent="0.2">
      <c r="R56533" s="97"/>
    </row>
    <row r="56534" spans="18:18" x14ac:dyDescent="0.2">
      <c r="R56534" s="234"/>
    </row>
    <row r="56535" spans="18:18" x14ac:dyDescent="0.2">
      <c r="R56535" s="262"/>
    </row>
    <row r="56536" spans="18:18" x14ac:dyDescent="0.2">
      <c r="R56536" s="234"/>
    </row>
    <row r="56537" spans="18:18" x14ac:dyDescent="0.2">
      <c r="R56537" s="234"/>
    </row>
    <row r="56538" spans="18:18" x14ac:dyDescent="0.2">
      <c r="R56538" s="94"/>
    </row>
    <row r="56553" spans="18:18" x14ac:dyDescent="0.2">
      <c r="R56553" s="235"/>
    </row>
    <row r="56554" spans="18:18" x14ac:dyDescent="0.2">
      <c r="R56554" s="234"/>
    </row>
    <row r="56555" spans="18:18" x14ac:dyDescent="0.2">
      <c r="R56555" s="236"/>
    </row>
    <row r="56556" spans="18:18" x14ac:dyDescent="0.2">
      <c r="R56556" s="236"/>
    </row>
    <row r="56557" spans="18:18" x14ac:dyDescent="0.2">
      <c r="R56557" s="234"/>
    </row>
    <row r="56558" spans="18:18" x14ac:dyDescent="0.2">
      <c r="R56558" s="236"/>
    </row>
    <row r="56559" spans="18:18" x14ac:dyDescent="0.2">
      <c r="R56559" s="236"/>
    </row>
    <row r="56560" spans="18:18" x14ac:dyDescent="0.2">
      <c r="R56560" s="237"/>
    </row>
    <row r="56561" spans="18:18" x14ac:dyDescent="0.2">
      <c r="R56561" s="237"/>
    </row>
    <row r="56566" spans="18:18" x14ac:dyDescent="0.2">
      <c r="R56566" s="97"/>
    </row>
    <row r="56567" spans="18:18" x14ac:dyDescent="0.2">
      <c r="R56567" s="234"/>
    </row>
    <row r="56568" spans="18:18" x14ac:dyDescent="0.2">
      <c r="R56568" s="262"/>
    </row>
    <row r="56569" spans="18:18" x14ac:dyDescent="0.2">
      <c r="R56569" s="234"/>
    </row>
    <row r="56570" spans="18:18" x14ac:dyDescent="0.2">
      <c r="R56570" s="234"/>
    </row>
    <row r="56571" spans="18:18" x14ac:dyDescent="0.2">
      <c r="R56571" s="94"/>
    </row>
    <row r="56586" spans="18:18" x14ac:dyDescent="0.2">
      <c r="R56586" s="235"/>
    </row>
    <row r="56587" spans="18:18" x14ac:dyDescent="0.2">
      <c r="R56587" s="234"/>
    </row>
    <row r="56588" spans="18:18" x14ac:dyDescent="0.2">
      <c r="R56588" s="236"/>
    </row>
    <row r="56589" spans="18:18" x14ac:dyDescent="0.2">
      <c r="R56589" s="236"/>
    </row>
    <row r="56590" spans="18:18" x14ac:dyDescent="0.2">
      <c r="R56590" s="234"/>
    </row>
    <row r="56591" spans="18:18" x14ac:dyDescent="0.2">
      <c r="R56591" s="236"/>
    </row>
    <row r="56592" spans="18:18" x14ac:dyDescent="0.2">
      <c r="R56592" s="236"/>
    </row>
    <row r="56593" spans="18:18" x14ac:dyDescent="0.2">
      <c r="R56593" s="237"/>
    </row>
    <row r="56594" spans="18:18" x14ac:dyDescent="0.2">
      <c r="R56594" s="237"/>
    </row>
    <row r="56599" spans="18:18" x14ac:dyDescent="0.2">
      <c r="R56599" s="97"/>
    </row>
    <row r="56600" spans="18:18" x14ac:dyDescent="0.2">
      <c r="R56600" s="234"/>
    </row>
    <row r="56601" spans="18:18" x14ac:dyDescent="0.2">
      <c r="R56601" s="262"/>
    </row>
    <row r="56602" spans="18:18" x14ac:dyDescent="0.2">
      <c r="R56602" s="234"/>
    </row>
    <row r="56603" spans="18:18" x14ac:dyDescent="0.2">
      <c r="R56603" s="234"/>
    </row>
    <row r="56604" spans="18:18" x14ac:dyDescent="0.2">
      <c r="R56604" s="94"/>
    </row>
    <row r="56619" spans="18:18" x14ac:dyDescent="0.2">
      <c r="R56619" s="235"/>
    </row>
    <row r="56620" spans="18:18" x14ac:dyDescent="0.2">
      <c r="R56620" s="234"/>
    </row>
    <row r="56621" spans="18:18" x14ac:dyDescent="0.2">
      <c r="R56621" s="236"/>
    </row>
    <row r="56622" spans="18:18" x14ac:dyDescent="0.2">
      <c r="R56622" s="236"/>
    </row>
    <row r="56623" spans="18:18" x14ac:dyDescent="0.2">
      <c r="R56623" s="234"/>
    </row>
    <row r="56624" spans="18:18" x14ac:dyDescent="0.2">
      <c r="R56624" s="236"/>
    </row>
    <row r="56625" spans="18:18" x14ac:dyDescent="0.2">
      <c r="R56625" s="236"/>
    </row>
    <row r="56626" spans="18:18" x14ac:dyDescent="0.2">
      <c r="R56626" s="237"/>
    </row>
    <row r="56627" spans="18:18" x14ac:dyDescent="0.2">
      <c r="R56627" s="237"/>
    </row>
    <row r="56632" spans="18:18" x14ac:dyDescent="0.2">
      <c r="R56632" s="97"/>
    </row>
    <row r="56633" spans="18:18" x14ac:dyDescent="0.2">
      <c r="R56633" s="234"/>
    </row>
    <row r="56634" spans="18:18" x14ac:dyDescent="0.2">
      <c r="R56634" s="262"/>
    </row>
    <row r="56635" spans="18:18" x14ac:dyDescent="0.2">
      <c r="R56635" s="234"/>
    </row>
    <row r="56636" spans="18:18" x14ac:dyDescent="0.2">
      <c r="R56636" s="234"/>
    </row>
    <row r="56637" spans="18:18" x14ac:dyDescent="0.2">
      <c r="R56637" s="94"/>
    </row>
    <row r="56652" spans="18:18" x14ac:dyDescent="0.2">
      <c r="R56652" s="235"/>
    </row>
    <row r="56653" spans="18:18" x14ac:dyDescent="0.2">
      <c r="R56653" s="234"/>
    </row>
    <row r="56654" spans="18:18" x14ac:dyDescent="0.2">
      <c r="R56654" s="236"/>
    </row>
    <row r="56655" spans="18:18" x14ac:dyDescent="0.2">
      <c r="R56655" s="236"/>
    </row>
    <row r="56656" spans="18:18" x14ac:dyDescent="0.2">
      <c r="R56656" s="234"/>
    </row>
    <row r="56657" spans="18:18" x14ac:dyDescent="0.2">
      <c r="R56657" s="236"/>
    </row>
    <row r="56658" spans="18:18" x14ac:dyDescent="0.2">
      <c r="R56658" s="236"/>
    </row>
    <row r="56659" spans="18:18" x14ac:dyDescent="0.2">
      <c r="R56659" s="237"/>
    </row>
    <row r="56660" spans="18:18" x14ac:dyDescent="0.2">
      <c r="R56660" s="237"/>
    </row>
    <row r="56665" spans="18:18" x14ac:dyDescent="0.2">
      <c r="R56665" s="97"/>
    </row>
    <row r="56666" spans="18:18" x14ac:dyDescent="0.2">
      <c r="R56666" s="234"/>
    </row>
    <row r="56667" spans="18:18" x14ac:dyDescent="0.2">
      <c r="R56667" s="262"/>
    </row>
    <row r="56668" spans="18:18" x14ac:dyDescent="0.2">
      <c r="R56668" s="234"/>
    </row>
    <row r="56669" spans="18:18" x14ac:dyDescent="0.2">
      <c r="R56669" s="234"/>
    </row>
    <row r="56670" spans="18:18" x14ac:dyDescent="0.2">
      <c r="R56670" s="94"/>
    </row>
    <row r="56685" spans="18:18" x14ac:dyDescent="0.2">
      <c r="R56685" s="235"/>
    </row>
    <row r="56686" spans="18:18" x14ac:dyDescent="0.2">
      <c r="R56686" s="234"/>
    </row>
    <row r="56687" spans="18:18" x14ac:dyDescent="0.2">
      <c r="R56687" s="236"/>
    </row>
    <row r="56688" spans="18:18" x14ac:dyDescent="0.2">
      <c r="R56688" s="236"/>
    </row>
    <row r="56689" spans="18:18" x14ac:dyDescent="0.2">
      <c r="R56689" s="234"/>
    </row>
    <row r="56690" spans="18:18" x14ac:dyDescent="0.2">
      <c r="R56690" s="236"/>
    </row>
    <row r="56691" spans="18:18" x14ac:dyDescent="0.2">
      <c r="R56691" s="236"/>
    </row>
    <row r="56692" spans="18:18" x14ac:dyDescent="0.2">
      <c r="R56692" s="237"/>
    </row>
    <row r="56693" spans="18:18" x14ac:dyDescent="0.2">
      <c r="R56693" s="237"/>
    </row>
    <row r="56698" spans="18:18" x14ac:dyDescent="0.2">
      <c r="R56698" s="97"/>
    </row>
    <row r="56699" spans="18:18" x14ac:dyDescent="0.2">
      <c r="R56699" s="234"/>
    </row>
    <row r="56700" spans="18:18" x14ac:dyDescent="0.2">
      <c r="R56700" s="262"/>
    </row>
    <row r="56701" spans="18:18" x14ac:dyDescent="0.2">
      <c r="R56701" s="234"/>
    </row>
    <row r="56702" spans="18:18" x14ac:dyDescent="0.2">
      <c r="R56702" s="234"/>
    </row>
    <row r="56703" spans="18:18" x14ac:dyDescent="0.2">
      <c r="R56703" s="94"/>
    </row>
    <row r="56718" spans="18:18" x14ac:dyDescent="0.2">
      <c r="R56718" s="235"/>
    </row>
    <row r="56719" spans="18:18" x14ac:dyDescent="0.2">
      <c r="R56719" s="234"/>
    </row>
    <row r="56720" spans="18:18" x14ac:dyDescent="0.2">
      <c r="R56720" s="236"/>
    </row>
    <row r="56721" spans="18:18" x14ac:dyDescent="0.2">
      <c r="R56721" s="236"/>
    </row>
    <row r="56722" spans="18:18" x14ac:dyDescent="0.2">
      <c r="R56722" s="234"/>
    </row>
    <row r="56723" spans="18:18" x14ac:dyDescent="0.2">
      <c r="R56723" s="236"/>
    </row>
    <row r="56724" spans="18:18" x14ac:dyDescent="0.2">
      <c r="R56724" s="236"/>
    </row>
    <row r="56725" spans="18:18" x14ac:dyDescent="0.2">
      <c r="R56725" s="237"/>
    </row>
    <row r="56726" spans="18:18" x14ac:dyDescent="0.2">
      <c r="R56726" s="237"/>
    </row>
    <row r="56731" spans="18:18" x14ac:dyDescent="0.2">
      <c r="R56731" s="97"/>
    </row>
    <row r="56732" spans="18:18" x14ac:dyDescent="0.2">
      <c r="R56732" s="234"/>
    </row>
    <row r="56733" spans="18:18" x14ac:dyDescent="0.2">
      <c r="R56733" s="262"/>
    </row>
    <row r="56734" spans="18:18" x14ac:dyDescent="0.2">
      <c r="R56734" s="234"/>
    </row>
    <row r="56735" spans="18:18" x14ac:dyDescent="0.2">
      <c r="R56735" s="234"/>
    </row>
    <row r="56736" spans="18:18" x14ac:dyDescent="0.2">
      <c r="R56736" s="94"/>
    </row>
    <row r="56751" spans="18:18" x14ac:dyDescent="0.2">
      <c r="R56751" s="235"/>
    </row>
    <row r="56752" spans="18:18" x14ac:dyDescent="0.2">
      <c r="R56752" s="234"/>
    </row>
    <row r="56753" spans="18:18" x14ac:dyDescent="0.2">
      <c r="R56753" s="236"/>
    </row>
    <row r="56754" spans="18:18" x14ac:dyDescent="0.2">
      <c r="R56754" s="236"/>
    </row>
    <row r="56755" spans="18:18" x14ac:dyDescent="0.2">
      <c r="R56755" s="234"/>
    </row>
    <row r="56756" spans="18:18" x14ac:dyDescent="0.2">
      <c r="R56756" s="236"/>
    </row>
    <row r="56757" spans="18:18" x14ac:dyDescent="0.2">
      <c r="R56757" s="236"/>
    </row>
    <row r="56758" spans="18:18" x14ac:dyDescent="0.2">
      <c r="R56758" s="237"/>
    </row>
    <row r="56759" spans="18:18" x14ac:dyDescent="0.2">
      <c r="R56759" s="237"/>
    </row>
    <row r="56764" spans="18:18" x14ac:dyDescent="0.2">
      <c r="R56764" s="97"/>
    </row>
    <row r="56765" spans="18:18" x14ac:dyDescent="0.2">
      <c r="R56765" s="234"/>
    </row>
    <row r="56766" spans="18:18" x14ac:dyDescent="0.2">
      <c r="R56766" s="262"/>
    </row>
    <row r="56767" spans="18:18" x14ac:dyDescent="0.2">
      <c r="R56767" s="234"/>
    </row>
    <row r="56768" spans="18:18" x14ac:dyDescent="0.2">
      <c r="R56768" s="234"/>
    </row>
    <row r="56769" spans="18:18" x14ac:dyDescent="0.2">
      <c r="R56769" s="94"/>
    </row>
    <row r="56784" spans="18:18" x14ac:dyDescent="0.2">
      <c r="R56784" s="235"/>
    </row>
    <row r="56785" spans="18:18" x14ac:dyDescent="0.2">
      <c r="R56785" s="234"/>
    </row>
    <row r="56786" spans="18:18" x14ac:dyDescent="0.2">
      <c r="R56786" s="236"/>
    </row>
    <row r="56787" spans="18:18" x14ac:dyDescent="0.2">
      <c r="R56787" s="236"/>
    </row>
    <row r="56788" spans="18:18" x14ac:dyDescent="0.2">
      <c r="R56788" s="234"/>
    </row>
    <row r="56789" spans="18:18" x14ac:dyDescent="0.2">
      <c r="R56789" s="236"/>
    </row>
    <row r="56790" spans="18:18" x14ac:dyDescent="0.2">
      <c r="R56790" s="236"/>
    </row>
    <row r="56791" spans="18:18" x14ac:dyDescent="0.2">
      <c r="R56791" s="237"/>
    </row>
    <row r="56792" spans="18:18" x14ac:dyDescent="0.2">
      <c r="R56792" s="237"/>
    </row>
    <row r="56797" spans="18:18" x14ac:dyDescent="0.2">
      <c r="R56797" s="97"/>
    </row>
    <row r="56798" spans="18:18" x14ac:dyDescent="0.2">
      <c r="R56798" s="234"/>
    </row>
    <row r="56799" spans="18:18" x14ac:dyDescent="0.2">
      <c r="R56799" s="262"/>
    </row>
    <row r="56800" spans="18:18" x14ac:dyDescent="0.2">
      <c r="R56800" s="234"/>
    </row>
    <row r="56801" spans="18:18" x14ac:dyDescent="0.2">
      <c r="R56801" s="234"/>
    </row>
    <row r="56802" spans="18:18" x14ac:dyDescent="0.2">
      <c r="R56802" s="94"/>
    </row>
    <row r="56817" spans="18:18" x14ac:dyDescent="0.2">
      <c r="R56817" s="235"/>
    </row>
    <row r="56818" spans="18:18" x14ac:dyDescent="0.2">
      <c r="R56818" s="234"/>
    </row>
    <row r="56819" spans="18:18" x14ac:dyDescent="0.2">
      <c r="R56819" s="236"/>
    </row>
    <row r="56820" spans="18:18" x14ac:dyDescent="0.2">
      <c r="R56820" s="236"/>
    </row>
    <row r="56821" spans="18:18" x14ac:dyDescent="0.2">
      <c r="R56821" s="234"/>
    </row>
    <row r="56822" spans="18:18" x14ac:dyDescent="0.2">
      <c r="R56822" s="236"/>
    </row>
    <row r="56823" spans="18:18" x14ac:dyDescent="0.2">
      <c r="R56823" s="236"/>
    </row>
    <row r="56824" spans="18:18" x14ac:dyDescent="0.2">
      <c r="R56824" s="237"/>
    </row>
    <row r="56825" spans="18:18" x14ac:dyDescent="0.2">
      <c r="R56825" s="237"/>
    </row>
    <row r="56830" spans="18:18" x14ac:dyDescent="0.2">
      <c r="R56830" s="97"/>
    </row>
    <row r="56831" spans="18:18" x14ac:dyDescent="0.2">
      <c r="R56831" s="234"/>
    </row>
    <row r="56832" spans="18:18" x14ac:dyDescent="0.2">
      <c r="R56832" s="262"/>
    </row>
    <row r="56833" spans="18:18" x14ac:dyDescent="0.2">
      <c r="R56833" s="234"/>
    </row>
    <row r="56834" spans="18:18" x14ac:dyDescent="0.2">
      <c r="R56834" s="234"/>
    </row>
    <row r="56835" spans="18:18" x14ac:dyDescent="0.2">
      <c r="R56835" s="94"/>
    </row>
    <row r="56850" spans="18:18" x14ac:dyDescent="0.2">
      <c r="R56850" s="235"/>
    </row>
    <row r="56851" spans="18:18" x14ac:dyDescent="0.2">
      <c r="R56851" s="234"/>
    </row>
    <row r="56852" spans="18:18" x14ac:dyDescent="0.2">
      <c r="R56852" s="236"/>
    </row>
    <row r="56853" spans="18:18" x14ac:dyDescent="0.2">
      <c r="R56853" s="236"/>
    </row>
    <row r="56854" spans="18:18" x14ac:dyDescent="0.2">
      <c r="R56854" s="234"/>
    </row>
    <row r="56855" spans="18:18" x14ac:dyDescent="0.2">
      <c r="R56855" s="236"/>
    </row>
    <row r="56856" spans="18:18" x14ac:dyDescent="0.2">
      <c r="R56856" s="236"/>
    </row>
    <row r="56857" spans="18:18" x14ac:dyDescent="0.2">
      <c r="R56857" s="237"/>
    </row>
    <row r="56858" spans="18:18" x14ac:dyDescent="0.2">
      <c r="R56858" s="237"/>
    </row>
    <row r="56863" spans="18:18" x14ac:dyDescent="0.2">
      <c r="R56863" s="97"/>
    </row>
    <row r="56864" spans="18:18" x14ac:dyDescent="0.2">
      <c r="R56864" s="234"/>
    </row>
    <row r="56865" spans="18:18" x14ac:dyDescent="0.2">
      <c r="R56865" s="262"/>
    </row>
    <row r="56866" spans="18:18" x14ac:dyDescent="0.2">
      <c r="R56866" s="234"/>
    </row>
    <row r="56867" spans="18:18" x14ac:dyDescent="0.2">
      <c r="R56867" s="234"/>
    </row>
    <row r="56868" spans="18:18" x14ac:dyDescent="0.2">
      <c r="R56868" s="94"/>
    </row>
    <row r="56883" spans="18:18" x14ac:dyDescent="0.2">
      <c r="R56883" s="235"/>
    </row>
    <row r="56884" spans="18:18" x14ac:dyDescent="0.2">
      <c r="R56884" s="234"/>
    </row>
    <row r="56885" spans="18:18" x14ac:dyDescent="0.2">
      <c r="R56885" s="236"/>
    </row>
    <row r="56886" spans="18:18" x14ac:dyDescent="0.2">
      <c r="R56886" s="236"/>
    </row>
    <row r="56887" spans="18:18" x14ac:dyDescent="0.2">
      <c r="R56887" s="234"/>
    </row>
    <row r="56888" spans="18:18" x14ac:dyDescent="0.2">
      <c r="R56888" s="236"/>
    </row>
    <row r="56889" spans="18:18" x14ac:dyDescent="0.2">
      <c r="R56889" s="236"/>
    </row>
    <row r="56890" spans="18:18" x14ac:dyDescent="0.2">
      <c r="R56890" s="237"/>
    </row>
    <row r="56891" spans="18:18" x14ac:dyDescent="0.2">
      <c r="R56891" s="237"/>
    </row>
    <row r="56896" spans="18:18" x14ac:dyDescent="0.2">
      <c r="R56896" s="97"/>
    </row>
    <row r="56897" spans="18:18" x14ac:dyDescent="0.2">
      <c r="R56897" s="234"/>
    </row>
    <row r="56898" spans="18:18" x14ac:dyDescent="0.2">
      <c r="R56898" s="262"/>
    </row>
    <row r="56899" spans="18:18" x14ac:dyDescent="0.2">
      <c r="R56899" s="234"/>
    </row>
    <row r="56900" spans="18:18" x14ac:dyDescent="0.2">
      <c r="R56900" s="234"/>
    </row>
    <row r="56901" spans="18:18" x14ac:dyDescent="0.2">
      <c r="R56901" s="94"/>
    </row>
    <row r="56916" spans="18:18" x14ac:dyDescent="0.2">
      <c r="R56916" s="235"/>
    </row>
    <row r="56917" spans="18:18" x14ac:dyDescent="0.2">
      <c r="R56917" s="234"/>
    </row>
    <row r="56918" spans="18:18" x14ac:dyDescent="0.2">
      <c r="R56918" s="236"/>
    </row>
    <row r="56919" spans="18:18" x14ac:dyDescent="0.2">
      <c r="R56919" s="236"/>
    </row>
    <row r="56920" spans="18:18" x14ac:dyDescent="0.2">
      <c r="R56920" s="234"/>
    </row>
    <row r="56921" spans="18:18" x14ac:dyDescent="0.2">
      <c r="R56921" s="236"/>
    </row>
    <row r="56922" spans="18:18" x14ac:dyDescent="0.2">
      <c r="R56922" s="236"/>
    </row>
    <row r="56923" spans="18:18" x14ac:dyDescent="0.2">
      <c r="R56923" s="237"/>
    </row>
    <row r="56924" spans="18:18" x14ac:dyDescent="0.2">
      <c r="R56924" s="237"/>
    </row>
    <row r="56929" spans="18:18" x14ac:dyDescent="0.2">
      <c r="R56929" s="97"/>
    </row>
    <row r="56930" spans="18:18" x14ac:dyDescent="0.2">
      <c r="R56930" s="234"/>
    </row>
    <row r="56931" spans="18:18" x14ac:dyDescent="0.2">
      <c r="R56931" s="262"/>
    </row>
    <row r="56932" spans="18:18" x14ac:dyDescent="0.2">
      <c r="R56932" s="234"/>
    </row>
    <row r="56933" spans="18:18" x14ac:dyDescent="0.2">
      <c r="R56933" s="234"/>
    </row>
    <row r="56934" spans="18:18" x14ac:dyDescent="0.2">
      <c r="R56934" s="94"/>
    </row>
    <row r="56949" spans="18:18" x14ac:dyDescent="0.2">
      <c r="R56949" s="235"/>
    </row>
    <row r="56950" spans="18:18" x14ac:dyDescent="0.2">
      <c r="R56950" s="234"/>
    </row>
    <row r="56951" spans="18:18" x14ac:dyDescent="0.2">
      <c r="R56951" s="236"/>
    </row>
    <row r="56952" spans="18:18" x14ac:dyDescent="0.2">
      <c r="R56952" s="236"/>
    </row>
    <row r="56953" spans="18:18" x14ac:dyDescent="0.2">
      <c r="R56953" s="234"/>
    </row>
    <row r="56954" spans="18:18" x14ac:dyDescent="0.2">
      <c r="R56954" s="236"/>
    </row>
    <row r="56955" spans="18:18" x14ac:dyDescent="0.2">
      <c r="R56955" s="236"/>
    </row>
    <row r="56956" spans="18:18" x14ac:dyDescent="0.2">
      <c r="R56956" s="237"/>
    </row>
    <row r="56957" spans="18:18" x14ac:dyDescent="0.2">
      <c r="R56957" s="237"/>
    </row>
    <row r="56962" spans="18:18" x14ac:dyDescent="0.2">
      <c r="R56962" s="97"/>
    </row>
    <row r="56963" spans="18:18" x14ac:dyDescent="0.2">
      <c r="R56963" s="234"/>
    </row>
    <row r="56964" spans="18:18" x14ac:dyDescent="0.2">
      <c r="R56964" s="262"/>
    </row>
    <row r="56965" spans="18:18" x14ac:dyDescent="0.2">
      <c r="R56965" s="234"/>
    </row>
    <row r="56966" spans="18:18" x14ac:dyDescent="0.2">
      <c r="R56966" s="234"/>
    </row>
    <row r="56967" spans="18:18" x14ac:dyDescent="0.2">
      <c r="R56967" s="94"/>
    </row>
    <row r="56982" spans="18:18" x14ac:dyDescent="0.2">
      <c r="R56982" s="235"/>
    </row>
    <row r="56983" spans="18:18" x14ac:dyDescent="0.2">
      <c r="R56983" s="234"/>
    </row>
    <row r="56984" spans="18:18" x14ac:dyDescent="0.2">
      <c r="R56984" s="236"/>
    </row>
    <row r="56985" spans="18:18" x14ac:dyDescent="0.2">
      <c r="R56985" s="236"/>
    </row>
    <row r="56986" spans="18:18" x14ac:dyDescent="0.2">
      <c r="R56986" s="234"/>
    </row>
    <row r="56987" spans="18:18" x14ac:dyDescent="0.2">
      <c r="R56987" s="236"/>
    </row>
    <row r="56988" spans="18:18" x14ac:dyDescent="0.2">
      <c r="R56988" s="236"/>
    </row>
    <row r="56989" spans="18:18" x14ac:dyDescent="0.2">
      <c r="R56989" s="237"/>
    </row>
    <row r="56990" spans="18:18" x14ac:dyDescent="0.2">
      <c r="R56990" s="237"/>
    </row>
    <row r="56995" spans="18:18" x14ac:dyDescent="0.2">
      <c r="R56995" s="97"/>
    </row>
    <row r="56996" spans="18:18" x14ac:dyDescent="0.2">
      <c r="R56996" s="234"/>
    </row>
    <row r="56997" spans="18:18" x14ac:dyDescent="0.2">
      <c r="R56997" s="262"/>
    </row>
    <row r="56998" spans="18:18" x14ac:dyDescent="0.2">
      <c r="R56998" s="234"/>
    </row>
    <row r="56999" spans="18:18" x14ac:dyDescent="0.2">
      <c r="R56999" s="234"/>
    </row>
    <row r="57000" spans="18:18" x14ac:dyDescent="0.2">
      <c r="R57000" s="94"/>
    </row>
    <row r="57015" spans="18:18" x14ac:dyDescent="0.2">
      <c r="R57015" s="235"/>
    </row>
    <row r="57016" spans="18:18" x14ac:dyDescent="0.2">
      <c r="R57016" s="234"/>
    </row>
    <row r="57017" spans="18:18" x14ac:dyDescent="0.2">
      <c r="R57017" s="236"/>
    </row>
    <row r="57018" spans="18:18" x14ac:dyDescent="0.2">
      <c r="R57018" s="236"/>
    </row>
    <row r="57019" spans="18:18" x14ac:dyDescent="0.2">
      <c r="R57019" s="234"/>
    </row>
    <row r="57020" spans="18:18" x14ac:dyDescent="0.2">
      <c r="R57020" s="236"/>
    </row>
    <row r="57021" spans="18:18" x14ac:dyDescent="0.2">
      <c r="R57021" s="236"/>
    </row>
    <row r="57022" spans="18:18" x14ac:dyDescent="0.2">
      <c r="R57022" s="237"/>
    </row>
    <row r="57023" spans="18:18" x14ac:dyDescent="0.2">
      <c r="R57023" s="237"/>
    </row>
    <row r="57028" spans="18:18" x14ac:dyDescent="0.2">
      <c r="R57028" s="97"/>
    </row>
    <row r="57029" spans="18:18" x14ac:dyDescent="0.2">
      <c r="R57029" s="234"/>
    </row>
    <row r="57030" spans="18:18" x14ac:dyDescent="0.2">
      <c r="R57030" s="262"/>
    </row>
    <row r="57031" spans="18:18" x14ac:dyDescent="0.2">
      <c r="R57031" s="234"/>
    </row>
    <row r="57032" spans="18:18" x14ac:dyDescent="0.2">
      <c r="R57032" s="234"/>
    </row>
    <row r="57033" spans="18:18" x14ac:dyDescent="0.2">
      <c r="R57033" s="94"/>
    </row>
    <row r="57048" spans="18:18" x14ac:dyDescent="0.2">
      <c r="R57048" s="235"/>
    </row>
    <row r="57049" spans="18:18" x14ac:dyDescent="0.2">
      <c r="R57049" s="234"/>
    </row>
    <row r="57050" spans="18:18" x14ac:dyDescent="0.2">
      <c r="R57050" s="236"/>
    </row>
    <row r="57051" spans="18:18" x14ac:dyDescent="0.2">
      <c r="R57051" s="236"/>
    </row>
    <row r="57052" spans="18:18" x14ac:dyDescent="0.2">
      <c r="R57052" s="234"/>
    </row>
    <row r="57053" spans="18:18" x14ac:dyDescent="0.2">
      <c r="R57053" s="236"/>
    </row>
    <row r="57054" spans="18:18" x14ac:dyDescent="0.2">
      <c r="R57054" s="236"/>
    </row>
    <row r="57055" spans="18:18" x14ac:dyDescent="0.2">
      <c r="R57055" s="237"/>
    </row>
    <row r="57056" spans="18:18" x14ac:dyDescent="0.2">
      <c r="R57056" s="237"/>
    </row>
    <row r="57061" spans="18:18" x14ac:dyDescent="0.2">
      <c r="R57061" s="97"/>
    </row>
    <row r="57062" spans="18:18" x14ac:dyDescent="0.2">
      <c r="R57062" s="234"/>
    </row>
    <row r="57063" spans="18:18" x14ac:dyDescent="0.2">
      <c r="R57063" s="262"/>
    </row>
    <row r="57064" spans="18:18" x14ac:dyDescent="0.2">
      <c r="R57064" s="234"/>
    </row>
    <row r="57065" spans="18:18" x14ac:dyDescent="0.2">
      <c r="R57065" s="234"/>
    </row>
    <row r="57066" spans="18:18" x14ac:dyDescent="0.2">
      <c r="R57066" s="94"/>
    </row>
    <row r="57081" spans="18:18" x14ac:dyDescent="0.2">
      <c r="R57081" s="235"/>
    </row>
    <row r="57082" spans="18:18" x14ac:dyDescent="0.2">
      <c r="R57082" s="234"/>
    </row>
    <row r="57083" spans="18:18" x14ac:dyDescent="0.2">
      <c r="R57083" s="236"/>
    </row>
    <row r="57084" spans="18:18" x14ac:dyDescent="0.2">
      <c r="R57084" s="236"/>
    </row>
    <row r="57085" spans="18:18" x14ac:dyDescent="0.2">
      <c r="R57085" s="234"/>
    </row>
    <row r="57086" spans="18:18" x14ac:dyDescent="0.2">
      <c r="R57086" s="236"/>
    </row>
    <row r="57087" spans="18:18" x14ac:dyDescent="0.2">
      <c r="R57087" s="236"/>
    </row>
    <row r="57088" spans="18:18" x14ac:dyDescent="0.2">
      <c r="R57088" s="237"/>
    </row>
    <row r="57089" spans="18:18" x14ac:dyDescent="0.2">
      <c r="R57089" s="237"/>
    </row>
    <row r="57094" spans="18:18" x14ac:dyDescent="0.2">
      <c r="R57094" s="97"/>
    </row>
    <row r="57095" spans="18:18" x14ac:dyDescent="0.2">
      <c r="R57095" s="234"/>
    </row>
    <row r="57096" spans="18:18" x14ac:dyDescent="0.2">
      <c r="R57096" s="262"/>
    </row>
    <row r="57097" spans="18:18" x14ac:dyDescent="0.2">
      <c r="R57097" s="234"/>
    </row>
    <row r="57098" spans="18:18" x14ac:dyDescent="0.2">
      <c r="R57098" s="234"/>
    </row>
    <row r="57099" spans="18:18" x14ac:dyDescent="0.2">
      <c r="R57099" s="94"/>
    </row>
    <row r="57114" spans="18:18" x14ac:dyDescent="0.2">
      <c r="R57114" s="235"/>
    </row>
    <row r="57115" spans="18:18" x14ac:dyDescent="0.2">
      <c r="R57115" s="234"/>
    </row>
    <row r="57116" spans="18:18" x14ac:dyDescent="0.2">
      <c r="R57116" s="236"/>
    </row>
    <row r="57117" spans="18:18" x14ac:dyDescent="0.2">
      <c r="R57117" s="236"/>
    </row>
    <row r="57118" spans="18:18" x14ac:dyDescent="0.2">
      <c r="R57118" s="234"/>
    </row>
    <row r="57119" spans="18:18" x14ac:dyDescent="0.2">
      <c r="R57119" s="236"/>
    </row>
    <row r="57120" spans="18:18" x14ac:dyDescent="0.2">
      <c r="R57120" s="236"/>
    </row>
    <row r="57121" spans="18:18" x14ac:dyDescent="0.2">
      <c r="R57121" s="237"/>
    </row>
    <row r="57122" spans="18:18" x14ac:dyDescent="0.2">
      <c r="R57122" s="237"/>
    </row>
    <row r="57127" spans="18:18" x14ac:dyDescent="0.2">
      <c r="R57127" s="97"/>
    </row>
    <row r="57128" spans="18:18" x14ac:dyDescent="0.2">
      <c r="R57128" s="234"/>
    </row>
    <row r="57129" spans="18:18" x14ac:dyDescent="0.2">
      <c r="R57129" s="262"/>
    </row>
    <row r="57130" spans="18:18" x14ac:dyDescent="0.2">
      <c r="R57130" s="234"/>
    </row>
    <row r="57131" spans="18:18" x14ac:dyDescent="0.2">
      <c r="R57131" s="234"/>
    </row>
    <row r="57132" spans="18:18" x14ac:dyDescent="0.2">
      <c r="R57132" s="94"/>
    </row>
    <row r="57147" spans="18:18" x14ac:dyDescent="0.2">
      <c r="R57147" s="235"/>
    </row>
    <row r="57148" spans="18:18" x14ac:dyDescent="0.2">
      <c r="R57148" s="234"/>
    </row>
    <row r="57149" spans="18:18" x14ac:dyDescent="0.2">
      <c r="R57149" s="236"/>
    </row>
    <row r="57150" spans="18:18" x14ac:dyDescent="0.2">
      <c r="R57150" s="236"/>
    </row>
    <row r="57151" spans="18:18" x14ac:dyDescent="0.2">
      <c r="R57151" s="234"/>
    </row>
    <row r="57152" spans="18:18" x14ac:dyDescent="0.2">
      <c r="R57152" s="236"/>
    </row>
    <row r="57153" spans="18:18" x14ac:dyDescent="0.2">
      <c r="R57153" s="236"/>
    </row>
    <row r="57154" spans="18:18" x14ac:dyDescent="0.2">
      <c r="R57154" s="237"/>
    </row>
    <row r="57155" spans="18:18" x14ac:dyDescent="0.2">
      <c r="R57155" s="237"/>
    </row>
    <row r="57160" spans="18:18" x14ac:dyDescent="0.2">
      <c r="R57160" s="97"/>
    </row>
    <row r="57161" spans="18:18" x14ac:dyDescent="0.2">
      <c r="R57161" s="234"/>
    </row>
    <row r="57162" spans="18:18" x14ac:dyDescent="0.2">
      <c r="R57162" s="262"/>
    </row>
    <row r="57163" spans="18:18" x14ac:dyDescent="0.2">
      <c r="R57163" s="234"/>
    </row>
    <row r="57164" spans="18:18" x14ac:dyDescent="0.2">
      <c r="R57164" s="234"/>
    </row>
    <row r="57165" spans="18:18" x14ac:dyDescent="0.2">
      <c r="R57165" s="94"/>
    </row>
    <row r="57180" spans="18:18" x14ac:dyDescent="0.2">
      <c r="R57180" s="235"/>
    </row>
    <row r="57181" spans="18:18" x14ac:dyDescent="0.2">
      <c r="R57181" s="234"/>
    </row>
    <row r="57182" spans="18:18" x14ac:dyDescent="0.2">
      <c r="R57182" s="236"/>
    </row>
    <row r="57183" spans="18:18" x14ac:dyDescent="0.2">
      <c r="R57183" s="236"/>
    </row>
    <row r="57184" spans="18:18" x14ac:dyDescent="0.2">
      <c r="R57184" s="234"/>
    </row>
    <row r="57185" spans="18:18" x14ac:dyDescent="0.2">
      <c r="R57185" s="236"/>
    </row>
    <row r="57186" spans="18:18" x14ac:dyDescent="0.2">
      <c r="R57186" s="236"/>
    </row>
    <row r="57187" spans="18:18" x14ac:dyDescent="0.2">
      <c r="R57187" s="237"/>
    </row>
    <row r="57188" spans="18:18" x14ac:dyDescent="0.2">
      <c r="R57188" s="237"/>
    </row>
    <row r="57193" spans="18:18" x14ac:dyDescent="0.2">
      <c r="R57193" s="97"/>
    </row>
    <row r="57194" spans="18:18" x14ac:dyDescent="0.2">
      <c r="R57194" s="234"/>
    </row>
    <row r="57195" spans="18:18" x14ac:dyDescent="0.2">
      <c r="R57195" s="262"/>
    </row>
    <row r="57196" spans="18:18" x14ac:dyDescent="0.2">
      <c r="R57196" s="234"/>
    </row>
    <row r="57197" spans="18:18" x14ac:dyDescent="0.2">
      <c r="R57197" s="234"/>
    </row>
    <row r="57198" spans="18:18" x14ac:dyDescent="0.2">
      <c r="R57198" s="94"/>
    </row>
    <row r="57213" spans="18:18" x14ac:dyDescent="0.2">
      <c r="R57213" s="235"/>
    </row>
    <row r="57214" spans="18:18" x14ac:dyDescent="0.2">
      <c r="R57214" s="234"/>
    </row>
    <row r="57215" spans="18:18" x14ac:dyDescent="0.2">
      <c r="R57215" s="236"/>
    </row>
    <row r="57216" spans="18:18" x14ac:dyDescent="0.2">
      <c r="R57216" s="236"/>
    </row>
    <row r="57217" spans="18:18" x14ac:dyDescent="0.2">
      <c r="R57217" s="234"/>
    </row>
    <row r="57218" spans="18:18" x14ac:dyDescent="0.2">
      <c r="R57218" s="236"/>
    </row>
    <row r="57219" spans="18:18" x14ac:dyDescent="0.2">
      <c r="R57219" s="236"/>
    </row>
    <row r="57220" spans="18:18" x14ac:dyDescent="0.2">
      <c r="R57220" s="237"/>
    </row>
    <row r="57221" spans="18:18" x14ac:dyDescent="0.2">
      <c r="R57221" s="237"/>
    </row>
    <row r="57226" spans="18:18" x14ac:dyDescent="0.2">
      <c r="R57226" s="97"/>
    </row>
    <row r="57227" spans="18:18" x14ac:dyDescent="0.2">
      <c r="R57227" s="234"/>
    </row>
    <row r="57228" spans="18:18" x14ac:dyDescent="0.2">
      <c r="R57228" s="262"/>
    </row>
    <row r="57229" spans="18:18" x14ac:dyDescent="0.2">
      <c r="R57229" s="234"/>
    </row>
    <row r="57230" spans="18:18" x14ac:dyDescent="0.2">
      <c r="R57230" s="234"/>
    </row>
    <row r="57231" spans="18:18" x14ac:dyDescent="0.2">
      <c r="R57231" s="94"/>
    </row>
    <row r="57246" spans="18:18" x14ac:dyDescent="0.2">
      <c r="R57246" s="235"/>
    </row>
    <row r="57247" spans="18:18" x14ac:dyDescent="0.2">
      <c r="R57247" s="234"/>
    </row>
    <row r="57248" spans="18:18" x14ac:dyDescent="0.2">
      <c r="R57248" s="236"/>
    </row>
    <row r="57249" spans="18:18" x14ac:dyDescent="0.2">
      <c r="R57249" s="236"/>
    </row>
    <row r="57250" spans="18:18" x14ac:dyDescent="0.2">
      <c r="R57250" s="234"/>
    </row>
    <row r="57251" spans="18:18" x14ac:dyDescent="0.2">
      <c r="R57251" s="236"/>
    </row>
    <row r="57252" spans="18:18" x14ac:dyDescent="0.2">
      <c r="R57252" s="236"/>
    </row>
    <row r="57253" spans="18:18" x14ac:dyDescent="0.2">
      <c r="R57253" s="237"/>
    </row>
    <row r="57254" spans="18:18" x14ac:dyDescent="0.2">
      <c r="R57254" s="237"/>
    </row>
    <row r="57259" spans="18:18" x14ac:dyDescent="0.2">
      <c r="R57259" s="97"/>
    </row>
    <row r="57260" spans="18:18" x14ac:dyDescent="0.2">
      <c r="R57260" s="234"/>
    </row>
    <row r="57261" spans="18:18" x14ac:dyDescent="0.2">
      <c r="R57261" s="262"/>
    </row>
    <row r="57262" spans="18:18" x14ac:dyDescent="0.2">
      <c r="R57262" s="234"/>
    </row>
    <row r="57263" spans="18:18" x14ac:dyDescent="0.2">
      <c r="R57263" s="234"/>
    </row>
    <row r="57264" spans="18:18" x14ac:dyDescent="0.2">
      <c r="R57264" s="94"/>
    </row>
    <row r="57279" spans="18:18" x14ac:dyDescent="0.2">
      <c r="R57279" s="235"/>
    </row>
    <row r="57280" spans="18:18" x14ac:dyDescent="0.2">
      <c r="R57280" s="234"/>
    </row>
    <row r="57281" spans="18:18" x14ac:dyDescent="0.2">
      <c r="R57281" s="236"/>
    </row>
    <row r="57282" spans="18:18" x14ac:dyDescent="0.2">
      <c r="R57282" s="236"/>
    </row>
    <row r="57283" spans="18:18" x14ac:dyDescent="0.2">
      <c r="R57283" s="234"/>
    </row>
    <row r="57284" spans="18:18" x14ac:dyDescent="0.2">
      <c r="R57284" s="236"/>
    </row>
    <row r="57285" spans="18:18" x14ac:dyDescent="0.2">
      <c r="R57285" s="236"/>
    </row>
    <row r="57286" spans="18:18" x14ac:dyDescent="0.2">
      <c r="R57286" s="237"/>
    </row>
    <row r="57287" spans="18:18" x14ac:dyDescent="0.2">
      <c r="R57287" s="237"/>
    </row>
    <row r="57292" spans="18:18" x14ac:dyDescent="0.2">
      <c r="R57292" s="97"/>
    </row>
    <row r="57293" spans="18:18" x14ac:dyDescent="0.2">
      <c r="R57293" s="234"/>
    </row>
    <row r="57294" spans="18:18" x14ac:dyDescent="0.2">
      <c r="R57294" s="262"/>
    </row>
    <row r="57295" spans="18:18" x14ac:dyDescent="0.2">
      <c r="R57295" s="234"/>
    </row>
    <row r="57296" spans="18:18" x14ac:dyDescent="0.2">
      <c r="R57296" s="234"/>
    </row>
    <row r="57297" spans="18:18" x14ac:dyDescent="0.2">
      <c r="R57297" s="94"/>
    </row>
    <row r="57312" spans="18:18" x14ac:dyDescent="0.2">
      <c r="R57312" s="235"/>
    </row>
    <row r="57313" spans="18:18" x14ac:dyDescent="0.2">
      <c r="R57313" s="234"/>
    </row>
    <row r="57314" spans="18:18" x14ac:dyDescent="0.2">
      <c r="R57314" s="236"/>
    </row>
    <row r="57315" spans="18:18" x14ac:dyDescent="0.2">
      <c r="R57315" s="236"/>
    </row>
    <row r="57316" spans="18:18" x14ac:dyDescent="0.2">
      <c r="R57316" s="234"/>
    </row>
    <row r="57317" spans="18:18" x14ac:dyDescent="0.2">
      <c r="R57317" s="236"/>
    </row>
    <row r="57318" spans="18:18" x14ac:dyDescent="0.2">
      <c r="R57318" s="236"/>
    </row>
    <row r="57319" spans="18:18" x14ac:dyDescent="0.2">
      <c r="R57319" s="237"/>
    </row>
    <row r="57320" spans="18:18" x14ac:dyDescent="0.2">
      <c r="R57320" s="237"/>
    </row>
    <row r="57325" spans="18:18" x14ac:dyDescent="0.2">
      <c r="R57325" s="97"/>
    </row>
    <row r="57326" spans="18:18" x14ac:dyDescent="0.2">
      <c r="R57326" s="234"/>
    </row>
    <row r="57327" spans="18:18" x14ac:dyDescent="0.2">
      <c r="R57327" s="262"/>
    </row>
    <row r="57328" spans="18:18" x14ac:dyDescent="0.2">
      <c r="R57328" s="234"/>
    </row>
    <row r="57329" spans="18:18" x14ac:dyDescent="0.2">
      <c r="R57329" s="234"/>
    </row>
    <row r="57330" spans="18:18" x14ac:dyDescent="0.2">
      <c r="R57330" s="94"/>
    </row>
    <row r="57345" spans="18:18" x14ac:dyDescent="0.2">
      <c r="R57345" s="235"/>
    </row>
    <row r="57346" spans="18:18" x14ac:dyDescent="0.2">
      <c r="R57346" s="234"/>
    </row>
    <row r="57347" spans="18:18" x14ac:dyDescent="0.2">
      <c r="R57347" s="236"/>
    </row>
    <row r="57348" spans="18:18" x14ac:dyDescent="0.2">
      <c r="R57348" s="236"/>
    </row>
    <row r="57349" spans="18:18" x14ac:dyDescent="0.2">
      <c r="R57349" s="234"/>
    </row>
    <row r="57350" spans="18:18" x14ac:dyDescent="0.2">
      <c r="R57350" s="236"/>
    </row>
    <row r="57351" spans="18:18" x14ac:dyDescent="0.2">
      <c r="R57351" s="236"/>
    </row>
    <row r="57352" spans="18:18" x14ac:dyDescent="0.2">
      <c r="R57352" s="237"/>
    </row>
    <row r="57353" spans="18:18" x14ac:dyDescent="0.2">
      <c r="R57353" s="237"/>
    </row>
    <row r="57358" spans="18:18" x14ac:dyDescent="0.2">
      <c r="R57358" s="97"/>
    </row>
    <row r="57359" spans="18:18" x14ac:dyDescent="0.2">
      <c r="R57359" s="234"/>
    </row>
    <row r="57360" spans="18:18" x14ac:dyDescent="0.2">
      <c r="R57360" s="262"/>
    </row>
    <row r="57361" spans="18:18" x14ac:dyDescent="0.2">
      <c r="R57361" s="234"/>
    </row>
    <row r="57362" spans="18:18" x14ac:dyDescent="0.2">
      <c r="R57362" s="234"/>
    </row>
    <row r="57363" spans="18:18" x14ac:dyDescent="0.2">
      <c r="R57363" s="94"/>
    </row>
    <row r="57378" spans="18:18" x14ac:dyDescent="0.2">
      <c r="R57378" s="235"/>
    </row>
    <row r="57379" spans="18:18" x14ac:dyDescent="0.2">
      <c r="R57379" s="234"/>
    </row>
    <row r="57380" spans="18:18" x14ac:dyDescent="0.2">
      <c r="R57380" s="236"/>
    </row>
    <row r="57381" spans="18:18" x14ac:dyDescent="0.2">
      <c r="R57381" s="236"/>
    </row>
    <row r="57382" spans="18:18" x14ac:dyDescent="0.2">
      <c r="R57382" s="234"/>
    </row>
    <row r="57383" spans="18:18" x14ac:dyDescent="0.2">
      <c r="R57383" s="236"/>
    </row>
    <row r="57384" spans="18:18" x14ac:dyDescent="0.2">
      <c r="R57384" s="236"/>
    </row>
    <row r="57385" spans="18:18" x14ac:dyDescent="0.2">
      <c r="R57385" s="237"/>
    </row>
    <row r="57386" spans="18:18" x14ac:dyDescent="0.2">
      <c r="R57386" s="237"/>
    </row>
    <row r="57391" spans="18:18" x14ac:dyDescent="0.2">
      <c r="R57391" s="97"/>
    </row>
    <row r="57392" spans="18:18" x14ac:dyDescent="0.2">
      <c r="R57392" s="234"/>
    </row>
    <row r="57393" spans="18:18" x14ac:dyDescent="0.2">
      <c r="R57393" s="262"/>
    </row>
    <row r="57394" spans="18:18" x14ac:dyDescent="0.2">
      <c r="R57394" s="234"/>
    </row>
    <row r="57395" spans="18:18" x14ac:dyDescent="0.2">
      <c r="R57395" s="234"/>
    </row>
    <row r="57396" spans="18:18" x14ac:dyDescent="0.2">
      <c r="R57396" s="94"/>
    </row>
    <row r="57411" spans="18:18" x14ac:dyDescent="0.2">
      <c r="R57411" s="235"/>
    </row>
    <row r="57412" spans="18:18" x14ac:dyDescent="0.2">
      <c r="R57412" s="234"/>
    </row>
    <row r="57413" spans="18:18" x14ac:dyDescent="0.2">
      <c r="R57413" s="236"/>
    </row>
    <row r="57414" spans="18:18" x14ac:dyDescent="0.2">
      <c r="R57414" s="236"/>
    </row>
    <row r="57415" spans="18:18" x14ac:dyDescent="0.2">
      <c r="R57415" s="234"/>
    </row>
    <row r="57416" spans="18:18" x14ac:dyDescent="0.2">
      <c r="R57416" s="236"/>
    </row>
    <row r="57417" spans="18:18" x14ac:dyDescent="0.2">
      <c r="R57417" s="236"/>
    </row>
    <row r="57418" spans="18:18" x14ac:dyDescent="0.2">
      <c r="R57418" s="237"/>
    </row>
    <row r="57419" spans="18:18" x14ac:dyDescent="0.2">
      <c r="R57419" s="237"/>
    </row>
    <row r="57424" spans="18:18" x14ac:dyDescent="0.2">
      <c r="R57424" s="97"/>
    </row>
    <row r="57425" spans="18:18" x14ac:dyDescent="0.2">
      <c r="R57425" s="234"/>
    </row>
    <row r="57426" spans="18:18" x14ac:dyDescent="0.2">
      <c r="R57426" s="262"/>
    </row>
    <row r="57427" spans="18:18" x14ac:dyDescent="0.2">
      <c r="R57427" s="234"/>
    </row>
    <row r="57428" spans="18:18" x14ac:dyDescent="0.2">
      <c r="R57428" s="234"/>
    </row>
    <row r="57429" spans="18:18" x14ac:dyDescent="0.2">
      <c r="R57429" s="94"/>
    </row>
    <row r="57444" spans="18:18" x14ac:dyDescent="0.2">
      <c r="R57444" s="235"/>
    </row>
    <row r="57445" spans="18:18" x14ac:dyDescent="0.2">
      <c r="R57445" s="234"/>
    </row>
    <row r="57446" spans="18:18" x14ac:dyDescent="0.2">
      <c r="R57446" s="236"/>
    </row>
    <row r="57447" spans="18:18" x14ac:dyDescent="0.2">
      <c r="R57447" s="236"/>
    </row>
    <row r="57448" spans="18:18" x14ac:dyDescent="0.2">
      <c r="R57448" s="234"/>
    </row>
    <row r="57449" spans="18:18" x14ac:dyDescent="0.2">
      <c r="R57449" s="236"/>
    </row>
    <row r="57450" spans="18:18" x14ac:dyDescent="0.2">
      <c r="R57450" s="236"/>
    </row>
    <row r="57451" spans="18:18" x14ac:dyDescent="0.2">
      <c r="R57451" s="237"/>
    </row>
    <row r="57452" spans="18:18" x14ac:dyDescent="0.2">
      <c r="R57452" s="237"/>
    </row>
    <row r="57457" spans="18:18" x14ac:dyDescent="0.2">
      <c r="R57457" s="97"/>
    </row>
    <row r="57458" spans="18:18" x14ac:dyDescent="0.2">
      <c r="R57458" s="234"/>
    </row>
    <row r="57459" spans="18:18" x14ac:dyDescent="0.2">
      <c r="R57459" s="262"/>
    </row>
    <row r="57460" spans="18:18" x14ac:dyDescent="0.2">
      <c r="R57460" s="234"/>
    </row>
    <row r="57461" spans="18:18" x14ac:dyDescent="0.2">
      <c r="R57461" s="234"/>
    </row>
    <row r="57462" spans="18:18" x14ac:dyDescent="0.2">
      <c r="R57462" s="94"/>
    </row>
    <row r="57477" spans="18:18" x14ac:dyDescent="0.2">
      <c r="R57477" s="235"/>
    </row>
    <row r="57478" spans="18:18" x14ac:dyDescent="0.2">
      <c r="R57478" s="234"/>
    </row>
    <row r="57479" spans="18:18" x14ac:dyDescent="0.2">
      <c r="R57479" s="236"/>
    </row>
    <row r="57480" spans="18:18" x14ac:dyDescent="0.2">
      <c r="R57480" s="236"/>
    </row>
    <row r="57481" spans="18:18" x14ac:dyDescent="0.2">
      <c r="R57481" s="234"/>
    </row>
    <row r="57482" spans="18:18" x14ac:dyDescent="0.2">
      <c r="R57482" s="236"/>
    </row>
    <row r="57483" spans="18:18" x14ac:dyDescent="0.2">
      <c r="R57483" s="236"/>
    </row>
    <row r="57484" spans="18:18" x14ac:dyDescent="0.2">
      <c r="R57484" s="237"/>
    </row>
    <row r="57485" spans="18:18" x14ac:dyDescent="0.2">
      <c r="R57485" s="237"/>
    </row>
    <row r="57490" spans="18:18" x14ac:dyDescent="0.2">
      <c r="R57490" s="97"/>
    </row>
    <row r="57491" spans="18:18" x14ac:dyDescent="0.2">
      <c r="R57491" s="234"/>
    </row>
    <row r="57492" spans="18:18" x14ac:dyDescent="0.2">
      <c r="R57492" s="262"/>
    </row>
    <row r="57493" spans="18:18" x14ac:dyDescent="0.2">
      <c r="R57493" s="234"/>
    </row>
    <row r="57494" spans="18:18" x14ac:dyDescent="0.2">
      <c r="R57494" s="234"/>
    </row>
    <row r="57495" spans="18:18" x14ac:dyDescent="0.2">
      <c r="R57495" s="94"/>
    </row>
    <row r="57510" spans="18:18" x14ac:dyDescent="0.2">
      <c r="R57510" s="235"/>
    </row>
    <row r="57511" spans="18:18" x14ac:dyDescent="0.2">
      <c r="R57511" s="234"/>
    </row>
    <row r="57512" spans="18:18" x14ac:dyDescent="0.2">
      <c r="R57512" s="236"/>
    </row>
    <row r="57513" spans="18:18" x14ac:dyDescent="0.2">
      <c r="R57513" s="236"/>
    </row>
    <row r="57514" spans="18:18" x14ac:dyDescent="0.2">
      <c r="R57514" s="234"/>
    </row>
    <row r="57515" spans="18:18" x14ac:dyDescent="0.2">
      <c r="R57515" s="236"/>
    </row>
    <row r="57516" spans="18:18" x14ac:dyDescent="0.2">
      <c r="R57516" s="236"/>
    </row>
    <row r="57517" spans="18:18" x14ac:dyDescent="0.2">
      <c r="R57517" s="237"/>
    </row>
    <row r="57518" spans="18:18" x14ac:dyDescent="0.2">
      <c r="R57518" s="237"/>
    </row>
    <row r="57523" spans="18:18" x14ac:dyDescent="0.2">
      <c r="R57523" s="97"/>
    </row>
    <row r="57524" spans="18:18" x14ac:dyDescent="0.2">
      <c r="R57524" s="234"/>
    </row>
    <row r="57525" spans="18:18" x14ac:dyDescent="0.2">
      <c r="R57525" s="262"/>
    </row>
    <row r="57526" spans="18:18" x14ac:dyDescent="0.2">
      <c r="R57526" s="234"/>
    </row>
    <row r="57527" spans="18:18" x14ac:dyDescent="0.2">
      <c r="R57527" s="234"/>
    </row>
    <row r="57528" spans="18:18" x14ac:dyDescent="0.2">
      <c r="R57528" s="94"/>
    </row>
    <row r="57543" spans="18:18" x14ac:dyDescent="0.2">
      <c r="R57543" s="235"/>
    </row>
    <row r="57544" spans="18:18" x14ac:dyDescent="0.2">
      <c r="R57544" s="234"/>
    </row>
    <row r="57545" spans="18:18" x14ac:dyDescent="0.2">
      <c r="R57545" s="236"/>
    </row>
    <row r="57546" spans="18:18" x14ac:dyDescent="0.2">
      <c r="R57546" s="236"/>
    </row>
    <row r="57547" spans="18:18" x14ac:dyDescent="0.2">
      <c r="R57547" s="234"/>
    </row>
    <row r="57548" spans="18:18" x14ac:dyDescent="0.2">
      <c r="R57548" s="236"/>
    </row>
    <row r="57549" spans="18:18" x14ac:dyDescent="0.2">
      <c r="R57549" s="236"/>
    </row>
    <row r="57550" spans="18:18" x14ac:dyDescent="0.2">
      <c r="R57550" s="237"/>
    </row>
    <row r="57551" spans="18:18" x14ac:dyDescent="0.2">
      <c r="R57551" s="237"/>
    </row>
    <row r="57556" spans="18:18" x14ac:dyDescent="0.2">
      <c r="R57556" s="97"/>
    </row>
    <row r="57557" spans="18:18" x14ac:dyDescent="0.2">
      <c r="R57557" s="234"/>
    </row>
    <row r="57558" spans="18:18" x14ac:dyDescent="0.2">
      <c r="R57558" s="262"/>
    </row>
    <row r="57559" spans="18:18" x14ac:dyDescent="0.2">
      <c r="R57559" s="234"/>
    </row>
    <row r="57560" spans="18:18" x14ac:dyDescent="0.2">
      <c r="R57560" s="234"/>
    </row>
    <row r="57561" spans="18:18" x14ac:dyDescent="0.2">
      <c r="R57561" s="94"/>
    </row>
    <row r="57576" spans="18:18" x14ac:dyDescent="0.2">
      <c r="R57576" s="235"/>
    </row>
    <row r="57577" spans="18:18" x14ac:dyDescent="0.2">
      <c r="R57577" s="234"/>
    </row>
    <row r="57578" spans="18:18" x14ac:dyDescent="0.2">
      <c r="R57578" s="236"/>
    </row>
    <row r="57579" spans="18:18" x14ac:dyDescent="0.2">
      <c r="R57579" s="236"/>
    </row>
    <row r="57580" spans="18:18" x14ac:dyDescent="0.2">
      <c r="R57580" s="234"/>
    </row>
    <row r="57581" spans="18:18" x14ac:dyDescent="0.2">
      <c r="R57581" s="236"/>
    </row>
    <row r="57582" spans="18:18" x14ac:dyDescent="0.2">
      <c r="R57582" s="236"/>
    </row>
    <row r="57583" spans="18:18" x14ac:dyDescent="0.2">
      <c r="R57583" s="237"/>
    </row>
    <row r="57584" spans="18:18" x14ac:dyDescent="0.2">
      <c r="R57584" s="237"/>
    </row>
    <row r="57589" spans="18:18" x14ac:dyDescent="0.2">
      <c r="R57589" s="97"/>
    </row>
    <row r="57590" spans="18:18" x14ac:dyDescent="0.2">
      <c r="R57590" s="234"/>
    </row>
    <row r="57591" spans="18:18" x14ac:dyDescent="0.2">
      <c r="R57591" s="262"/>
    </row>
    <row r="57592" spans="18:18" x14ac:dyDescent="0.2">
      <c r="R57592" s="234"/>
    </row>
    <row r="57593" spans="18:18" x14ac:dyDescent="0.2">
      <c r="R57593" s="234"/>
    </row>
    <row r="57594" spans="18:18" x14ac:dyDescent="0.2">
      <c r="R57594" s="94"/>
    </row>
    <row r="57609" spans="18:18" x14ac:dyDescent="0.2">
      <c r="R57609" s="235"/>
    </row>
    <row r="57610" spans="18:18" x14ac:dyDescent="0.2">
      <c r="R57610" s="234"/>
    </row>
    <row r="57611" spans="18:18" x14ac:dyDescent="0.2">
      <c r="R57611" s="236"/>
    </row>
    <row r="57612" spans="18:18" x14ac:dyDescent="0.2">
      <c r="R57612" s="236"/>
    </row>
    <row r="57613" spans="18:18" x14ac:dyDescent="0.2">
      <c r="R57613" s="234"/>
    </row>
    <row r="57614" spans="18:18" x14ac:dyDescent="0.2">
      <c r="R57614" s="236"/>
    </row>
    <row r="57615" spans="18:18" x14ac:dyDescent="0.2">
      <c r="R57615" s="236"/>
    </row>
    <row r="57616" spans="18:18" x14ac:dyDescent="0.2">
      <c r="R57616" s="237"/>
    </row>
    <row r="57617" spans="18:18" x14ac:dyDescent="0.2">
      <c r="R57617" s="237"/>
    </row>
    <row r="57622" spans="18:18" x14ac:dyDescent="0.2">
      <c r="R57622" s="97"/>
    </row>
    <row r="57623" spans="18:18" x14ac:dyDescent="0.2">
      <c r="R57623" s="234"/>
    </row>
    <row r="57624" spans="18:18" x14ac:dyDescent="0.2">
      <c r="R57624" s="262"/>
    </row>
    <row r="57625" spans="18:18" x14ac:dyDescent="0.2">
      <c r="R57625" s="234"/>
    </row>
    <row r="57626" spans="18:18" x14ac:dyDescent="0.2">
      <c r="R57626" s="234"/>
    </row>
    <row r="57627" spans="18:18" x14ac:dyDescent="0.2">
      <c r="R57627" s="94"/>
    </row>
    <row r="57642" spans="18:18" x14ac:dyDescent="0.2">
      <c r="R57642" s="235"/>
    </row>
    <row r="57643" spans="18:18" x14ac:dyDescent="0.2">
      <c r="R57643" s="234"/>
    </row>
    <row r="57644" spans="18:18" x14ac:dyDescent="0.2">
      <c r="R57644" s="236"/>
    </row>
    <row r="57645" spans="18:18" x14ac:dyDescent="0.2">
      <c r="R57645" s="236"/>
    </row>
    <row r="57646" spans="18:18" x14ac:dyDescent="0.2">
      <c r="R57646" s="234"/>
    </row>
    <row r="57647" spans="18:18" x14ac:dyDescent="0.2">
      <c r="R57647" s="236"/>
    </row>
    <row r="57648" spans="18:18" x14ac:dyDescent="0.2">
      <c r="R57648" s="236"/>
    </row>
    <row r="57649" spans="18:18" x14ac:dyDescent="0.2">
      <c r="R57649" s="237"/>
    </row>
    <row r="57650" spans="18:18" x14ac:dyDescent="0.2">
      <c r="R57650" s="237"/>
    </row>
    <row r="57655" spans="18:18" x14ac:dyDescent="0.2">
      <c r="R57655" s="97"/>
    </row>
    <row r="57656" spans="18:18" x14ac:dyDescent="0.2">
      <c r="R57656" s="234"/>
    </row>
    <row r="57657" spans="18:18" x14ac:dyDescent="0.2">
      <c r="R57657" s="262"/>
    </row>
    <row r="57658" spans="18:18" x14ac:dyDescent="0.2">
      <c r="R57658" s="234"/>
    </row>
    <row r="57659" spans="18:18" x14ac:dyDescent="0.2">
      <c r="R57659" s="234"/>
    </row>
    <row r="57660" spans="18:18" x14ac:dyDescent="0.2">
      <c r="R57660" s="94"/>
    </row>
    <row r="57675" spans="18:18" x14ac:dyDescent="0.2">
      <c r="R57675" s="235"/>
    </row>
    <row r="57676" spans="18:18" x14ac:dyDescent="0.2">
      <c r="R57676" s="234"/>
    </row>
    <row r="57677" spans="18:18" x14ac:dyDescent="0.2">
      <c r="R57677" s="236"/>
    </row>
    <row r="57678" spans="18:18" x14ac:dyDescent="0.2">
      <c r="R57678" s="236"/>
    </row>
    <row r="57679" spans="18:18" x14ac:dyDescent="0.2">
      <c r="R57679" s="234"/>
    </row>
    <row r="57680" spans="18:18" x14ac:dyDescent="0.2">
      <c r="R57680" s="236"/>
    </row>
    <row r="57681" spans="18:18" x14ac:dyDescent="0.2">
      <c r="R57681" s="236"/>
    </row>
    <row r="57682" spans="18:18" x14ac:dyDescent="0.2">
      <c r="R57682" s="237"/>
    </row>
    <row r="57683" spans="18:18" x14ac:dyDescent="0.2">
      <c r="R57683" s="237"/>
    </row>
    <row r="57688" spans="18:18" x14ac:dyDescent="0.2">
      <c r="R57688" s="97"/>
    </row>
    <row r="57689" spans="18:18" x14ac:dyDescent="0.2">
      <c r="R57689" s="234"/>
    </row>
    <row r="57690" spans="18:18" x14ac:dyDescent="0.2">
      <c r="R57690" s="262"/>
    </row>
    <row r="57691" spans="18:18" x14ac:dyDescent="0.2">
      <c r="R57691" s="234"/>
    </row>
    <row r="57692" spans="18:18" x14ac:dyDescent="0.2">
      <c r="R57692" s="234"/>
    </row>
    <row r="57693" spans="18:18" x14ac:dyDescent="0.2">
      <c r="R57693" s="94"/>
    </row>
    <row r="57708" spans="18:18" x14ac:dyDescent="0.2">
      <c r="R57708" s="235"/>
    </row>
    <row r="57709" spans="18:18" x14ac:dyDescent="0.2">
      <c r="R57709" s="234"/>
    </row>
    <row r="57710" spans="18:18" x14ac:dyDescent="0.2">
      <c r="R57710" s="236"/>
    </row>
    <row r="57711" spans="18:18" x14ac:dyDescent="0.2">
      <c r="R57711" s="236"/>
    </row>
    <row r="57712" spans="18:18" x14ac:dyDescent="0.2">
      <c r="R57712" s="234"/>
    </row>
    <row r="57713" spans="18:18" x14ac:dyDescent="0.2">
      <c r="R57713" s="236"/>
    </row>
    <row r="57714" spans="18:18" x14ac:dyDescent="0.2">
      <c r="R57714" s="236"/>
    </row>
    <row r="57715" spans="18:18" x14ac:dyDescent="0.2">
      <c r="R57715" s="237"/>
    </row>
    <row r="57716" spans="18:18" x14ac:dyDescent="0.2">
      <c r="R57716" s="237"/>
    </row>
    <row r="57721" spans="18:18" x14ac:dyDescent="0.2">
      <c r="R57721" s="97"/>
    </row>
    <row r="57722" spans="18:18" x14ac:dyDescent="0.2">
      <c r="R57722" s="234"/>
    </row>
    <row r="57723" spans="18:18" x14ac:dyDescent="0.2">
      <c r="R57723" s="262"/>
    </row>
    <row r="57724" spans="18:18" x14ac:dyDescent="0.2">
      <c r="R57724" s="234"/>
    </row>
    <row r="57725" spans="18:18" x14ac:dyDescent="0.2">
      <c r="R57725" s="234"/>
    </row>
    <row r="57726" spans="18:18" x14ac:dyDescent="0.2">
      <c r="R57726" s="94"/>
    </row>
    <row r="57741" spans="18:18" x14ac:dyDescent="0.2">
      <c r="R57741" s="235"/>
    </row>
    <row r="57742" spans="18:18" x14ac:dyDescent="0.2">
      <c r="R57742" s="234"/>
    </row>
    <row r="57743" spans="18:18" x14ac:dyDescent="0.2">
      <c r="R57743" s="236"/>
    </row>
    <row r="57744" spans="18:18" x14ac:dyDescent="0.2">
      <c r="R57744" s="236"/>
    </row>
    <row r="57745" spans="18:18" x14ac:dyDescent="0.2">
      <c r="R57745" s="234"/>
    </row>
    <row r="57746" spans="18:18" x14ac:dyDescent="0.2">
      <c r="R57746" s="236"/>
    </row>
    <row r="57747" spans="18:18" x14ac:dyDescent="0.2">
      <c r="R57747" s="236"/>
    </row>
    <row r="57748" spans="18:18" x14ac:dyDescent="0.2">
      <c r="R57748" s="237"/>
    </row>
    <row r="57749" spans="18:18" x14ac:dyDescent="0.2">
      <c r="R57749" s="237"/>
    </row>
    <row r="57754" spans="18:18" x14ac:dyDescent="0.2">
      <c r="R57754" s="97"/>
    </row>
    <row r="57755" spans="18:18" x14ac:dyDescent="0.2">
      <c r="R57755" s="234"/>
    </row>
    <row r="57756" spans="18:18" x14ac:dyDescent="0.2">
      <c r="R57756" s="262"/>
    </row>
    <row r="57757" spans="18:18" x14ac:dyDescent="0.2">
      <c r="R57757" s="234"/>
    </row>
    <row r="57758" spans="18:18" x14ac:dyDescent="0.2">
      <c r="R57758" s="234"/>
    </row>
    <row r="57759" spans="18:18" x14ac:dyDescent="0.2">
      <c r="R57759" s="94"/>
    </row>
    <row r="57774" spans="18:18" x14ac:dyDescent="0.2">
      <c r="R57774" s="235"/>
    </row>
    <row r="57775" spans="18:18" x14ac:dyDescent="0.2">
      <c r="R57775" s="234"/>
    </row>
    <row r="57776" spans="18:18" x14ac:dyDescent="0.2">
      <c r="R57776" s="236"/>
    </row>
    <row r="57777" spans="18:18" x14ac:dyDescent="0.2">
      <c r="R57777" s="236"/>
    </row>
    <row r="57778" spans="18:18" x14ac:dyDescent="0.2">
      <c r="R57778" s="234"/>
    </row>
    <row r="57779" spans="18:18" x14ac:dyDescent="0.2">
      <c r="R57779" s="236"/>
    </row>
    <row r="57780" spans="18:18" x14ac:dyDescent="0.2">
      <c r="R57780" s="236"/>
    </row>
    <row r="57781" spans="18:18" x14ac:dyDescent="0.2">
      <c r="R57781" s="237"/>
    </row>
    <row r="57782" spans="18:18" x14ac:dyDescent="0.2">
      <c r="R57782" s="237"/>
    </row>
    <row r="57787" spans="18:18" x14ac:dyDescent="0.2">
      <c r="R57787" s="97"/>
    </row>
    <row r="57788" spans="18:18" x14ac:dyDescent="0.2">
      <c r="R57788" s="234"/>
    </row>
    <row r="57789" spans="18:18" x14ac:dyDescent="0.2">
      <c r="R57789" s="262"/>
    </row>
    <row r="57790" spans="18:18" x14ac:dyDescent="0.2">
      <c r="R57790" s="234"/>
    </row>
    <row r="57791" spans="18:18" x14ac:dyDescent="0.2">
      <c r="R57791" s="234"/>
    </row>
    <row r="57792" spans="18:18" x14ac:dyDescent="0.2">
      <c r="R57792" s="94"/>
    </row>
    <row r="57807" spans="18:18" x14ac:dyDescent="0.2">
      <c r="R57807" s="235"/>
    </row>
    <row r="57808" spans="18:18" x14ac:dyDescent="0.2">
      <c r="R57808" s="234"/>
    </row>
    <row r="57809" spans="18:18" x14ac:dyDescent="0.2">
      <c r="R57809" s="236"/>
    </row>
    <row r="57810" spans="18:18" x14ac:dyDescent="0.2">
      <c r="R57810" s="236"/>
    </row>
    <row r="57811" spans="18:18" x14ac:dyDescent="0.2">
      <c r="R57811" s="234"/>
    </row>
    <row r="57812" spans="18:18" x14ac:dyDescent="0.2">
      <c r="R57812" s="236"/>
    </row>
    <row r="57813" spans="18:18" x14ac:dyDescent="0.2">
      <c r="R57813" s="236"/>
    </row>
    <row r="57814" spans="18:18" x14ac:dyDescent="0.2">
      <c r="R57814" s="237"/>
    </row>
    <row r="57815" spans="18:18" x14ac:dyDescent="0.2">
      <c r="R57815" s="237"/>
    </row>
    <row r="57820" spans="18:18" x14ac:dyDescent="0.2">
      <c r="R57820" s="97"/>
    </row>
    <row r="57821" spans="18:18" x14ac:dyDescent="0.2">
      <c r="R57821" s="234"/>
    </row>
    <row r="57822" spans="18:18" x14ac:dyDescent="0.2">
      <c r="R57822" s="262"/>
    </row>
    <row r="57823" spans="18:18" x14ac:dyDescent="0.2">
      <c r="R57823" s="234"/>
    </row>
    <row r="57824" spans="18:18" x14ac:dyDescent="0.2">
      <c r="R57824" s="234"/>
    </row>
    <row r="57825" spans="18:18" x14ac:dyDescent="0.2">
      <c r="R57825" s="94"/>
    </row>
    <row r="57840" spans="18:18" x14ac:dyDescent="0.2">
      <c r="R57840" s="235"/>
    </row>
    <row r="57841" spans="18:18" x14ac:dyDescent="0.2">
      <c r="R57841" s="234"/>
    </row>
    <row r="57842" spans="18:18" x14ac:dyDescent="0.2">
      <c r="R57842" s="236"/>
    </row>
    <row r="57843" spans="18:18" x14ac:dyDescent="0.2">
      <c r="R57843" s="236"/>
    </row>
    <row r="57844" spans="18:18" x14ac:dyDescent="0.2">
      <c r="R57844" s="234"/>
    </row>
    <row r="57845" spans="18:18" x14ac:dyDescent="0.2">
      <c r="R57845" s="236"/>
    </row>
    <row r="57846" spans="18:18" x14ac:dyDescent="0.2">
      <c r="R57846" s="236"/>
    </row>
    <row r="57847" spans="18:18" x14ac:dyDescent="0.2">
      <c r="R57847" s="237"/>
    </row>
    <row r="57848" spans="18:18" x14ac:dyDescent="0.2">
      <c r="R57848" s="237"/>
    </row>
    <row r="57853" spans="18:18" x14ac:dyDescent="0.2">
      <c r="R57853" s="97"/>
    </row>
    <row r="57854" spans="18:18" x14ac:dyDescent="0.2">
      <c r="R57854" s="234"/>
    </row>
    <row r="57855" spans="18:18" x14ac:dyDescent="0.2">
      <c r="R57855" s="262"/>
    </row>
    <row r="57856" spans="18:18" x14ac:dyDescent="0.2">
      <c r="R57856" s="234"/>
    </row>
    <row r="57857" spans="18:18" x14ac:dyDescent="0.2">
      <c r="R57857" s="234"/>
    </row>
    <row r="57858" spans="18:18" x14ac:dyDescent="0.2">
      <c r="R57858" s="94"/>
    </row>
    <row r="57873" spans="18:18" x14ac:dyDescent="0.2">
      <c r="R57873" s="235"/>
    </row>
    <row r="57874" spans="18:18" x14ac:dyDescent="0.2">
      <c r="R57874" s="234"/>
    </row>
    <row r="57875" spans="18:18" x14ac:dyDescent="0.2">
      <c r="R57875" s="236"/>
    </row>
    <row r="57876" spans="18:18" x14ac:dyDescent="0.2">
      <c r="R57876" s="236"/>
    </row>
    <row r="57877" spans="18:18" x14ac:dyDescent="0.2">
      <c r="R57877" s="234"/>
    </row>
    <row r="57878" spans="18:18" x14ac:dyDescent="0.2">
      <c r="R57878" s="236"/>
    </row>
    <row r="57879" spans="18:18" x14ac:dyDescent="0.2">
      <c r="R57879" s="236"/>
    </row>
    <row r="57880" spans="18:18" x14ac:dyDescent="0.2">
      <c r="R57880" s="237"/>
    </row>
    <row r="57881" spans="18:18" x14ac:dyDescent="0.2">
      <c r="R57881" s="237"/>
    </row>
    <row r="57886" spans="18:18" x14ac:dyDescent="0.2">
      <c r="R57886" s="97"/>
    </row>
    <row r="57887" spans="18:18" x14ac:dyDescent="0.2">
      <c r="R57887" s="234"/>
    </row>
    <row r="57888" spans="18:18" x14ac:dyDescent="0.2">
      <c r="R57888" s="262"/>
    </row>
    <row r="57889" spans="18:18" x14ac:dyDescent="0.2">
      <c r="R57889" s="234"/>
    </row>
    <row r="57890" spans="18:18" x14ac:dyDescent="0.2">
      <c r="R57890" s="234"/>
    </row>
    <row r="57891" spans="18:18" x14ac:dyDescent="0.2">
      <c r="R57891" s="94"/>
    </row>
    <row r="57906" spans="18:18" x14ac:dyDescent="0.2">
      <c r="R57906" s="235"/>
    </row>
    <row r="57907" spans="18:18" x14ac:dyDescent="0.2">
      <c r="R57907" s="234"/>
    </row>
    <row r="57908" spans="18:18" x14ac:dyDescent="0.2">
      <c r="R57908" s="236"/>
    </row>
    <row r="57909" spans="18:18" x14ac:dyDescent="0.2">
      <c r="R57909" s="236"/>
    </row>
    <row r="57910" spans="18:18" x14ac:dyDescent="0.2">
      <c r="R57910" s="234"/>
    </row>
    <row r="57911" spans="18:18" x14ac:dyDescent="0.2">
      <c r="R57911" s="236"/>
    </row>
    <row r="57912" spans="18:18" x14ac:dyDescent="0.2">
      <c r="R57912" s="236"/>
    </row>
    <row r="57913" spans="18:18" x14ac:dyDescent="0.2">
      <c r="R57913" s="237"/>
    </row>
    <row r="57914" spans="18:18" x14ac:dyDescent="0.2">
      <c r="R57914" s="237"/>
    </row>
    <row r="57919" spans="18:18" x14ac:dyDescent="0.2">
      <c r="R57919" s="97"/>
    </row>
    <row r="57920" spans="18:18" x14ac:dyDescent="0.2">
      <c r="R57920" s="234"/>
    </row>
    <row r="57921" spans="18:18" x14ac:dyDescent="0.2">
      <c r="R57921" s="262"/>
    </row>
    <row r="57922" spans="18:18" x14ac:dyDescent="0.2">
      <c r="R57922" s="234"/>
    </row>
    <row r="57923" spans="18:18" x14ac:dyDescent="0.2">
      <c r="R57923" s="234"/>
    </row>
    <row r="57924" spans="18:18" x14ac:dyDescent="0.2">
      <c r="R57924" s="94"/>
    </row>
    <row r="57939" spans="18:18" x14ac:dyDescent="0.2">
      <c r="R57939" s="235"/>
    </row>
    <row r="57940" spans="18:18" x14ac:dyDescent="0.2">
      <c r="R57940" s="234"/>
    </row>
    <row r="57941" spans="18:18" x14ac:dyDescent="0.2">
      <c r="R57941" s="236"/>
    </row>
    <row r="57942" spans="18:18" x14ac:dyDescent="0.2">
      <c r="R57942" s="236"/>
    </row>
    <row r="57943" spans="18:18" x14ac:dyDescent="0.2">
      <c r="R57943" s="234"/>
    </row>
    <row r="57944" spans="18:18" x14ac:dyDescent="0.2">
      <c r="R57944" s="236"/>
    </row>
    <row r="57945" spans="18:18" x14ac:dyDescent="0.2">
      <c r="R57945" s="236"/>
    </row>
    <row r="57946" spans="18:18" x14ac:dyDescent="0.2">
      <c r="R57946" s="237"/>
    </row>
    <row r="57947" spans="18:18" x14ac:dyDescent="0.2">
      <c r="R57947" s="237"/>
    </row>
    <row r="57952" spans="18:18" x14ac:dyDescent="0.2">
      <c r="R57952" s="97"/>
    </row>
    <row r="57953" spans="18:18" x14ac:dyDescent="0.2">
      <c r="R57953" s="234"/>
    </row>
    <row r="57954" spans="18:18" x14ac:dyDescent="0.2">
      <c r="R57954" s="262"/>
    </row>
    <row r="57955" spans="18:18" x14ac:dyDescent="0.2">
      <c r="R57955" s="234"/>
    </row>
    <row r="57956" spans="18:18" x14ac:dyDescent="0.2">
      <c r="R57956" s="234"/>
    </row>
    <row r="57957" spans="18:18" x14ac:dyDescent="0.2">
      <c r="R57957" s="94"/>
    </row>
    <row r="57972" spans="18:18" x14ac:dyDescent="0.2">
      <c r="R57972" s="235"/>
    </row>
    <row r="57973" spans="18:18" x14ac:dyDescent="0.2">
      <c r="R57973" s="234"/>
    </row>
    <row r="57974" spans="18:18" x14ac:dyDescent="0.2">
      <c r="R57974" s="236"/>
    </row>
    <row r="57975" spans="18:18" x14ac:dyDescent="0.2">
      <c r="R57975" s="236"/>
    </row>
    <row r="57976" spans="18:18" x14ac:dyDescent="0.2">
      <c r="R57976" s="234"/>
    </row>
    <row r="57977" spans="18:18" x14ac:dyDescent="0.2">
      <c r="R57977" s="236"/>
    </row>
    <row r="57978" spans="18:18" x14ac:dyDescent="0.2">
      <c r="R57978" s="236"/>
    </row>
    <row r="57979" spans="18:18" x14ac:dyDescent="0.2">
      <c r="R57979" s="237"/>
    </row>
    <row r="57980" spans="18:18" x14ac:dyDescent="0.2">
      <c r="R57980" s="237"/>
    </row>
    <row r="57985" spans="18:18" x14ac:dyDescent="0.2">
      <c r="R57985" s="97"/>
    </row>
    <row r="57986" spans="18:18" x14ac:dyDescent="0.2">
      <c r="R57986" s="234"/>
    </row>
    <row r="57987" spans="18:18" x14ac:dyDescent="0.2">
      <c r="R57987" s="262"/>
    </row>
    <row r="57988" spans="18:18" x14ac:dyDescent="0.2">
      <c r="R57988" s="234"/>
    </row>
    <row r="57989" spans="18:18" x14ac:dyDescent="0.2">
      <c r="R57989" s="234"/>
    </row>
    <row r="57990" spans="18:18" x14ac:dyDescent="0.2">
      <c r="R57990" s="94"/>
    </row>
    <row r="58005" spans="18:18" x14ac:dyDescent="0.2">
      <c r="R58005" s="235"/>
    </row>
    <row r="58006" spans="18:18" x14ac:dyDescent="0.2">
      <c r="R58006" s="234"/>
    </row>
    <row r="58007" spans="18:18" x14ac:dyDescent="0.2">
      <c r="R58007" s="236"/>
    </row>
    <row r="58008" spans="18:18" x14ac:dyDescent="0.2">
      <c r="R58008" s="236"/>
    </row>
    <row r="58009" spans="18:18" x14ac:dyDescent="0.2">
      <c r="R58009" s="234"/>
    </row>
    <row r="58010" spans="18:18" x14ac:dyDescent="0.2">
      <c r="R58010" s="236"/>
    </row>
    <row r="58011" spans="18:18" x14ac:dyDescent="0.2">
      <c r="R58011" s="236"/>
    </row>
    <row r="58012" spans="18:18" x14ac:dyDescent="0.2">
      <c r="R58012" s="237"/>
    </row>
    <row r="58013" spans="18:18" x14ac:dyDescent="0.2">
      <c r="R58013" s="237"/>
    </row>
    <row r="58018" spans="18:18" x14ac:dyDescent="0.2">
      <c r="R58018" s="97"/>
    </row>
    <row r="58019" spans="18:18" x14ac:dyDescent="0.2">
      <c r="R58019" s="234"/>
    </row>
    <row r="58020" spans="18:18" x14ac:dyDescent="0.2">
      <c r="R58020" s="262"/>
    </row>
    <row r="58021" spans="18:18" x14ac:dyDescent="0.2">
      <c r="R58021" s="234"/>
    </row>
    <row r="58022" spans="18:18" x14ac:dyDescent="0.2">
      <c r="R58022" s="234"/>
    </row>
    <row r="58023" spans="18:18" x14ac:dyDescent="0.2">
      <c r="R58023" s="94"/>
    </row>
    <row r="58038" spans="18:18" x14ac:dyDescent="0.2">
      <c r="R58038" s="235"/>
    </row>
    <row r="58039" spans="18:18" x14ac:dyDescent="0.2">
      <c r="R58039" s="234"/>
    </row>
    <row r="58040" spans="18:18" x14ac:dyDescent="0.2">
      <c r="R58040" s="236"/>
    </row>
    <row r="58041" spans="18:18" x14ac:dyDescent="0.2">
      <c r="R58041" s="236"/>
    </row>
    <row r="58042" spans="18:18" x14ac:dyDescent="0.2">
      <c r="R58042" s="234"/>
    </row>
    <row r="58043" spans="18:18" x14ac:dyDescent="0.2">
      <c r="R58043" s="236"/>
    </row>
    <row r="58044" spans="18:18" x14ac:dyDescent="0.2">
      <c r="R58044" s="236"/>
    </row>
    <row r="58045" spans="18:18" x14ac:dyDescent="0.2">
      <c r="R58045" s="237"/>
    </row>
    <row r="58046" spans="18:18" x14ac:dyDescent="0.2">
      <c r="R58046" s="237"/>
    </row>
    <row r="58051" spans="18:18" x14ac:dyDescent="0.2">
      <c r="R58051" s="97"/>
    </row>
    <row r="58052" spans="18:18" x14ac:dyDescent="0.2">
      <c r="R58052" s="234"/>
    </row>
    <row r="58053" spans="18:18" x14ac:dyDescent="0.2">
      <c r="R58053" s="262"/>
    </row>
    <row r="58054" spans="18:18" x14ac:dyDescent="0.2">
      <c r="R58054" s="234"/>
    </row>
    <row r="58055" spans="18:18" x14ac:dyDescent="0.2">
      <c r="R58055" s="234"/>
    </row>
    <row r="58056" spans="18:18" x14ac:dyDescent="0.2">
      <c r="R58056" s="94"/>
    </row>
    <row r="58071" spans="18:18" x14ac:dyDescent="0.2">
      <c r="R58071" s="235"/>
    </row>
    <row r="58072" spans="18:18" x14ac:dyDescent="0.2">
      <c r="R58072" s="234"/>
    </row>
    <row r="58073" spans="18:18" x14ac:dyDescent="0.2">
      <c r="R58073" s="236"/>
    </row>
    <row r="58074" spans="18:18" x14ac:dyDescent="0.2">
      <c r="R58074" s="236"/>
    </row>
    <row r="58075" spans="18:18" x14ac:dyDescent="0.2">
      <c r="R58075" s="234"/>
    </row>
    <row r="58076" spans="18:18" x14ac:dyDescent="0.2">
      <c r="R58076" s="236"/>
    </row>
    <row r="58077" spans="18:18" x14ac:dyDescent="0.2">
      <c r="R58077" s="236"/>
    </row>
    <row r="58078" spans="18:18" x14ac:dyDescent="0.2">
      <c r="R58078" s="237"/>
    </row>
    <row r="58079" spans="18:18" x14ac:dyDescent="0.2">
      <c r="R58079" s="237"/>
    </row>
    <row r="58084" spans="18:18" x14ac:dyDescent="0.2">
      <c r="R58084" s="97"/>
    </row>
    <row r="58085" spans="18:18" x14ac:dyDescent="0.2">
      <c r="R58085" s="234"/>
    </row>
    <row r="58086" spans="18:18" x14ac:dyDescent="0.2">
      <c r="R58086" s="262"/>
    </row>
    <row r="58087" spans="18:18" x14ac:dyDescent="0.2">
      <c r="R58087" s="234"/>
    </row>
    <row r="58088" spans="18:18" x14ac:dyDescent="0.2">
      <c r="R58088" s="234"/>
    </row>
    <row r="58089" spans="18:18" x14ac:dyDescent="0.2">
      <c r="R58089" s="94"/>
    </row>
    <row r="58104" spans="18:18" x14ac:dyDescent="0.2">
      <c r="R58104" s="235"/>
    </row>
    <row r="58105" spans="18:18" x14ac:dyDescent="0.2">
      <c r="R58105" s="234"/>
    </row>
    <row r="58106" spans="18:18" x14ac:dyDescent="0.2">
      <c r="R58106" s="236"/>
    </row>
    <row r="58107" spans="18:18" x14ac:dyDescent="0.2">
      <c r="R58107" s="236"/>
    </row>
    <row r="58108" spans="18:18" x14ac:dyDescent="0.2">
      <c r="R58108" s="234"/>
    </row>
    <row r="58109" spans="18:18" x14ac:dyDescent="0.2">
      <c r="R58109" s="236"/>
    </row>
    <row r="58110" spans="18:18" x14ac:dyDescent="0.2">
      <c r="R58110" s="236"/>
    </row>
    <row r="58111" spans="18:18" x14ac:dyDescent="0.2">
      <c r="R58111" s="237"/>
    </row>
    <row r="58112" spans="18:18" x14ac:dyDescent="0.2">
      <c r="R58112" s="237"/>
    </row>
    <row r="58117" spans="18:18" x14ac:dyDescent="0.2">
      <c r="R58117" s="97"/>
    </row>
    <row r="58118" spans="18:18" x14ac:dyDescent="0.2">
      <c r="R58118" s="234"/>
    </row>
    <row r="58119" spans="18:18" x14ac:dyDescent="0.2">
      <c r="R58119" s="262"/>
    </row>
    <row r="58120" spans="18:18" x14ac:dyDescent="0.2">
      <c r="R58120" s="234"/>
    </row>
    <row r="58121" spans="18:18" x14ac:dyDescent="0.2">
      <c r="R58121" s="234"/>
    </row>
    <row r="58122" spans="18:18" x14ac:dyDescent="0.2">
      <c r="R58122" s="94"/>
    </row>
    <row r="58137" spans="18:18" x14ac:dyDescent="0.2">
      <c r="R58137" s="235"/>
    </row>
    <row r="58138" spans="18:18" x14ac:dyDescent="0.2">
      <c r="R58138" s="234"/>
    </row>
    <row r="58139" spans="18:18" x14ac:dyDescent="0.2">
      <c r="R58139" s="236"/>
    </row>
    <row r="58140" spans="18:18" x14ac:dyDescent="0.2">
      <c r="R58140" s="236"/>
    </row>
    <row r="58141" spans="18:18" x14ac:dyDescent="0.2">
      <c r="R58141" s="234"/>
    </row>
    <row r="58142" spans="18:18" x14ac:dyDescent="0.2">
      <c r="R58142" s="236"/>
    </row>
    <row r="58143" spans="18:18" x14ac:dyDescent="0.2">
      <c r="R58143" s="236"/>
    </row>
    <row r="58144" spans="18:18" x14ac:dyDescent="0.2">
      <c r="R58144" s="237"/>
    </row>
    <row r="58145" spans="18:18" x14ac:dyDescent="0.2">
      <c r="R58145" s="237"/>
    </row>
    <row r="58150" spans="18:18" x14ac:dyDescent="0.2">
      <c r="R58150" s="97"/>
    </row>
    <row r="58151" spans="18:18" x14ac:dyDescent="0.2">
      <c r="R58151" s="234"/>
    </row>
    <row r="58152" spans="18:18" x14ac:dyDescent="0.2">
      <c r="R58152" s="262"/>
    </row>
    <row r="58153" spans="18:18" x14ac:dyDescent="0.2">
      <c r="R58153" s="234"/>
    </row>
    <row r="58154" spans="18:18" x14ac:dyDescent="0.2">
      <c r="R58154" s="234"/>
    </row>
    <row r="58155" spans="18:18" x14ac:dyDescent="0.2">
      <c r="R58155" s="94"/>
    </row>
    <row r="58170" spans="18:18" x14ac:dyDescent="0.2">
      <c r="R58170" s="235"/>
    </row>
    <row r="58171" spans="18:18" x14ac:dyDescent="0.2">
      <c r="R58171" s="234"/>
    </row>
    <row r="58172" spans="18:18" x14ac:dyDescent="0.2">
      <c r="R58172" s="236"/>
    </row>
    <row r="58173" spans="18:18" x14ac:dyDescent="0.2">
      <c r="R58173" s="236"/>
    </row>
    <row r="58174" spans="18:18" x14ac:dyDescent="0.2">
      <c r="R58174" s="234"/>
    </row>
    <row r="58175" spans="18:18" x14ac:dyDescent="0.2">
      <c r="R58175" s="236"/>
    </row>
    <row r="58176" spans="18:18" x14ac:dyDescent="0.2">
      <c r="R58176" s="236"/>
    </row>
    <row r="58177" spans="18:18" x14ac:dyDescent="0.2">
      <c r="R58177" s="237"/>
    </row>
    <row r="58178" spans="18:18" x14ac:dyDescent="0.2">
      <c r="R58178" s="237"/>
    </row>
    <row r="58183" spans="18:18" x14ac:dyDescent="0.2">
      <c r="R58183" s="97"/>
    </row>
    <row r="58184" spans="18:18" x14ac:dyDescent="0.2">
      <c r="R58184" s="234"/>
    </row>
    <row r="58185" spans="18:18" x14ac:dyDescent="0.2">
      <c r="R58185" s="262"/>
    </row>
    <row r="58186" spans="18:18" x14ac:dyDescent="0.2">
      <c r="R58186" s="234"/>
    </row>
    <row r="58187" spans="18:18" x14ac:dyDescent="0.2">
      <c r="R58187" s="234"/>
    </row>
    <row r="58188" spans="18:18" x14ac:dyDescent="0.2">
      <c r="R58188" s="94"/>
    </row>
    <row r="58203" spans="18:18" x14ac:dyDescent="0.2">
      <c r="R58203" s="235"/>
    </row>
    <row r="58204" spans="18:18" x14ac:dyDescent="0.2">
      <c r="R58204" s="234"/>
    </row>
    <row r="58205" spans="18:18" x14ac:dyDescent="0.2">
      <c r="R58205" s="236"/>
    </row>
    <row r="58206" spans="18:18" x14ac:dyDescent="0.2">
      <c r="R58206" s="236"/>
    </row>
    <row r="58207" spans="18:18" x14ac:dyDescent="0.2">
      <c r="R58207" s="234"/>
    </row>
    <row r="58208" spans="18:18" x14ac:dyDescent="0.2">
      <c r="R58208" s="236"/>
    </row>
    <row r="58209" spans="18:18" x14ac:dyDescent="0.2">
      <c r="R58209" s="236"/>
    </row>
    <row r="58210" spans="18:18" x14ac:dyDescent="0.2">
      <c r="R58210" s="237"/>
    </row>
    <row r="58211" spans="18:18" x14ac:dyDescent="0.2">
      <c r="R58211" s="237"/>
    </row>
    <row r="58216" spans="18:18" x14ac:dyDescent="0.2">
      <c r="R58216" s="97"/>
    </row>
    <row r="58217" spans="18:18" x14ac:dyDescent="0.2">
      <c r="R58217" s="234"/>
    </row>
    <row r="58218" spans="18:18" x14ac:dyDescent="0.2">
      <c r="R58218" s="262"/>
    </row>
    <row r="58219" spans="18:18" x14ac:dyDescent="0.2">
      <c r="R58219" s="234"/>
    </row>
    <row r="58220" spans="18:18" x14ac:dyDescent="0.2">
      <c r="R58220" s="234"/>
    </row>
    <row r="58221" spans="18:18" x14ac:dyDescent="0.2">
      <c r="R58221" s="94"/>
    </row>
    <row r="58236" spans="18:18" x14ac:dyDescent="0.2">
      <c r="R58236" s="235"/>
    </row>
    <row r="58237" spans="18:18" x14ac:dyDescent="0.2">
      <c r="R58237" s="234"/>
    </row>
    <row r="58238" spans="18:18" x14ac:dyDescent="0.2">
      <c r="R58238" s="236"/>
    </row>
    <row r="58239" spans="18:18" x14ac:dyDescent="0.2">
      <c r="R58239" s="236"/>
    </row>
    <row r="58240" spans="18:18" x14ac:dyDescent="0.2">
      <c r="R58240" s="234"/>
    </row>
    <row r="58241" spans="18:18" x14ac:dyDescent="0.2">
      <c r="R58241" s="236"/>
    </row>
    <row r="58242" spans="18:18" x14ac:dyDescent="0.2">
      <c r="R58242" s="236"/>
    </row>
    <row r="58243" spans="18:18" x14ac:dyDescent="0.2">
      <c r="R58243" s="237"/>
    </row>
    <row r="58244" spans="18:18" x14ac:dyDescent="0.2">
      <c r="R58244" s="237"/>
    </row>
    <row r="58249" spans="18:18" x14ac:dyDescent="0.2">
      <c r="R58249" s="97"/>
    </row>
    <row r="58250" spans="18:18" x14ac:dyDescent="0.2">
      <c r="R58250" s="234"/>
    </row>
    <row r="58251" spans="18:18" x14ac:dyDescent="0.2">
      <c r="R58251" s="262"/>
    </row>
    <row r="58252" spans="18:18" x14ac:dyDescent="0.2">
      <c r="R58252" s="234"/>
    </row>
    <row r="58253" spans="18:18" x14ac:dyDescent="0.2">
      <c r="R58253" s="234"/>
    </row>
    <row r="58254" spans="18:18" x14ac:dyDescent="0.2">
      <c r="R58254" s="94"/>
    </row>
    <row r="58269" spans="18:18" x14ac:dyDescent="0.2">
      <c r="R58269" s="235"/>
    </row>
    <row r="58270" spans="18:18" x14ac:dyDescent="0.2">
      <c r="R58270" s="234"/>
    </row>
    <row r="58271" spans="18:18" x14ac:dyDescent="0.2">
      <c r="R58271" s="236"/>
    </row>
    <row r="58272" spans="18:18" x14ac:dyDescent="0.2">
      <c r="R58272" s="236"/>
    </row>
    <row r="58273" spans="18:18" x14ac:dyDescent="0.2">
      <c r="R58273" s="234"/>
    </row>
    <row r="58274" spans="18:18" x14ac:dyDescent="0.2">
      <c r="R58274" s="236"/>
    </row>
    <row r="58275" spans="18:18" x14ac:dyDescent="0.2">
      <c r="R58275" s="236"/>
    </row>
    <row r="58276" spans="18:18" x14ac:dyDescent="0.2">
      <c r="R58276" s="237"/>
    </row>
    <row r="58277" spans="18:18" x14ac:dyDescent="0.2">
      <c r="R58277" s="237"/>
    </row>
    <row r="58282" spans="18:18" x14ac:dyDescent="0.2">
      <c r="R58282" s="97"/>
    </row>
    <row r="58283" spans="18:18" x14ac:dyDescent="0.2">
      <c r="R58283" s="234"/>
    </row>
    <row r="58284" spans="18:18" x14ac:dyDescent="0.2">
      <c r="R58284" s="262"/>
    </row>
    <row r="58285" spans="18:18" x14ac:dyDescent="0.2">
      <c r="R58285" s="234"/>
    </row>
    <row r="58286" spans="18:18" x14ac:dyDescent="0.2">
      <c r="R58286" s="234"/>
    </row>
    <row r="58287" spans="18:18" x14ac:dyDescent="0.2">
      <c r="R58287" s="94"/>
    </row>
    <row r="58302" spans="18:18" x14ac:dyDescent="0.2">
      <c r="R58302" s="235"/>
    </row>
    <row r="58303" spans="18:18" x14ac:dyDescent="0.2">
      <c r="R58303" s="234"/>
    </row>
    <row r="58304" spans="18:18" x14ac:dyDescent="0.2">
      <c r="R58304" s="236"/>
    </row>
    <row r="58305" spans="18:18" x14ac:dyDescent="0.2">
      <c r="R58305" s="236"/>
    </row>
    <row r="58306" spans="18:18" x14ac:dyDescent="0.2">
      <c r="R58306" s="234"/>
    </row>
    <row r="58307" spans="18:18" x14ac:dyDescent="0.2">
      <c r="R58307" s="236"/>
    </row>
    <row r="58308" spans="18:18" x14ac:dyDescent="0.2">
      <c r="R58308" s="236"/>
    </row>
    <row r="58309" spans="18:18" x14ac:dyDescent="0.2">
      <c r="R58309" s="237"/>
    </row>
    <row r="58310" spans="18:18" x14ac:dyDescent="0.2">
      <c r="R58310" s="237"/>
    </row>
    <row r="58315" spans="18:18" x14ac:dyDescent="0.2">
      <c r="R58315" s="97"/>
    </row>
    <row r="58316" spans="18:18" x14ac:dyDescent="0.2">
      <c r="R58316" s="234"/>
    </row>
    <row r="58317" spans="18:18" x14ac:dyDescent="0.2">
      <c r="R58317" s="262"/>
    </row>
    <row r="58318" spans="18:18" x14ac:dyDescent="0.2">
      <c r="R58318" s="234"/>
    </row>
    <row r="58319" spans="18:18" x14ac:dyDescent="0.2">
      <c r="R58319" s="234"/>
    </row>
    <row r="58320" spans="18:18" x14ac:dyDescent="0.2">
      <c r="R58320" s="94"/>
    </row>
    <row r="58335" spans="18:18" x14ac:dyDescent="0.2">
      <c r="R58335" s="235"/>
    </row>
    <row r="58336" spans="18:18" x14ac:dyDescent="0.2">
      <c r="R58336" s="234"/>
    </row>
    <row r="58337" spans="18:18" x14ac:dyDescent="0.2">
      <c r="R58337" s="236"/>
    </row>
    <row r="58338" spans="18:18" x14ac:dyDescent="0.2">
      <c r="R58338" s="236"/>
    </row>
    <row r="58339" spans="18:18" x14ac:dyDescent="0.2">
      <c r="R58339" s="234"/>
    </row>
    <row r="58340" spans="18:18" x14ac:dyDescent="0.2">
      <c r="R58340" s="236"/>
    </row>
    <row r="58341" spans="18:18" x14ac:dyDescent="0.2">
      <c r="R58341" s="236"/>
    </row>
    <row r="58342" spans="18:18" x14ac:dyDescent="0.2">
      <c r="R58342" s="237"/>
    </row>
    <row r="58343" spans="18:18" x14ac:dyDescent="0.2">
      <c r="R58343" s="237"/>
    </row>
    <row r="58348" spans="18:18" x14ac:dyDescent="0.2">
      <c r="R58348" s="97"/>
    </row>
    <row r="58349" spans="18:18" x14ac:dyDescent="0.2">
      <c r="R58349" s="234"/>
    </row>
    <row r="58350" spans="18:18" x14ac:dyDescent="0.2">
      <c r="R58350" s="262"/>
    </row>
    <row r="58351" spans="18:18" x14ac:dyDescent="0.2">
      <c r="R58351" s="234"/>
    </row>
    <row r="58352" spans="18:18" x14ac:dyDescent="0.2">
      <c r="R58352" s="234"/>
    </row>
    <row r="58353" spans="18:18" x14ac:dyDescent="0.2">
      <c r="R58353" s="94"/>
    </row>
    <row r="58368" spans="18:18" x14ac:dyDescent="0.2">
      <c r="R58368" s="235"/>
    </row>
    <row r="58369" spans="18:18" x14ac:dyDescent="0.2">
      <c r="R58369" s="234"/>
    </row>
    <row r="58370" spans="18:18" x14ac:dyDescent="0.2">
      <c r="R58370" s="236"/>
    </row>
    <row r="58371" spans="18:18" x14ac:dyDescent="0.2">
      <c r="R58371" s="236"/>
    </row>
    <row r="58372" spans="18:18" x14ac:dyDescent="0.2">
      <c r="R58372" s="234"/>
    </row>
    <row r="58373" spans="18:18" x14ac:dyDescent="0.2">
      <c r="R58373" s="236"/>
    </row>
    <row r="58374" spans="18:18" x14ac:dyDescent="0.2">
      <c r="R58374" s="236"/>
    </row>
    <row r="58375" spans="18:18" x14ac:dyDescent="0.2">
      <c r="R58375" s="237"/>
    </row>
    <row r="58376" spans="18:18" x14ac:dyDescent="0.2">
      <c r="R58376" s="237"/>
    </row>
    <row r="58381" spans="18:18" x14ac:dyDescent="0.2">
      <c r="R58381" s="97"/>
    </row>
    <row r="58382" spans="18:18" x14ac:dyDescent="0.2">
      <c r="R58382" s="234"/>
    </row>
    <row r="58383" spans="18:18" x14ac:dyDescent="0.2">
      <c r="R58383" s="262"/>
    </row>
    <row r="58384" spans="18:18" x14ac:dyDescent="0.2">
      <c r="R58384" s="234"/>
    </row>
    <row r="58385" spans="18:18" x14ac:dyDescent="0.2">
      <c r="R58385" s="234"/>
    </row>
    <row r="58386" spans="18:18" x14ac:dyDescent="0.2">
      <c r="R58386" s="94"/>
    </row>
    <row r="58401" spans="18:18" x14ac:dyDescent="0.2">
      <c r="R58401" s="235"/>
    </row>
    <row r="58402" spans="18:18" x14ac:dyDescent="0.2">
      <c r="R58402" s="234"/>
    </row>
    <row r="58403" spans="18:18" x14ac:dyDescent="0.2">
      <c r="R58403" s="236"/>
    </row>
    <row r="58404" spans="18:18" x14ac:dyDescent="0.2">
      <c r="R58404" s="236"/>
    </row>
    <row r="58405" spans="18:18" x14ac:dyDescent="0.2">
      <c r="R58405" s="234"/>
    </row>
    <row r="58406" spans="18:18" x14ac:dyDescent="0.2">
      <c r="R58406" s="236"/>
    </row>
    <row r="58407" spans="18:18" x14ac:dyDescent="0.2">
      <c r="R58407" s="236"/>
    </row>
    <row r="58408" spans="18:18" x14ac:dyDescent="0.2">
      <c r="R58408" s="237"/>
    </row>
    <row r="58409" spans="18:18" x14ac:dyDescent="0.2">
      <c r="R58409" s="237"/>
    </row>
    <row r="58414" spans="18:18" x14ac:dyDescent="0.2">
      <c r="R58414" s="97"/>
    </row>
    <row r="58415" spans="18:18" x14ac:dyDescent="0.2">
      <c r="R58415" s="234"/>
    </row>
    <row r="58416" spans="18:18" x14ac:dyDescent="0.2">
      <c r="R58416" s="262"/>
    </row>
    <row r="58417" spans="18:18" x14ac:dyDescent="0.2">
      <c r="R58417" s="234"/>
    </row>
    <row r="58418" spans="18:18" x14ac:dyDescent="0.2">
      <c r="R58418" s="234"/>
    </row>
    <row r="58419" spans="18:18" x14ac:dyDescent="0.2">
      <c r="R58419" s="94"/>
    </row>
    <row r="58434" spans="18:18" x14ac:dyDescent="0.2">
      <c r="R58434" s="235"/>
    </row>
    <row r="58435" spans="18:18" x14ac:dyDescent="0.2">
      <c r="R58435" s="234"/>
    </row>
    <row r="58436" spans="18:18" x14ac:dyDescent="0.2">
      <c r="R58436" s="236"/>
    </row>
    <row r="58437" spans="18:18" x14ac:dyDescent="0.2">
      <c r="R58437" s="236"/>
    </row>
    <row r="58438" spans="18:18" x14ac:dyDescent="0.2">
      <c r="R58438" s="234"/>
    </row>
    <row r="58439" spans="18:18" x14ac:dyDescent="0.2">
      <c r="R58439" s="236"/>
    </row>
    <row r="58440" spans="18:18" x14ac:dyDescent="0.2">
      <c r="R58440" s="236"/>
    </row>
    <row r="58441" spans="18:18" x14ac:dyDescent="0.2">
      <c r="R58441" s="237"/>
    </row>
    <row r="58442" spans="18:18" x14ac:dyDescent="0.2">
      <c r="R58442" s="237"/>
    </row>
    <row r="58447" spans="18:18" x14ac:dyDescent="0.2">
      <c r="R58447" s="97"/>
    </row>
    <row r="58448" spans="18:18" x14ac:dyDescent="0.2">
      <c r="R58448" s="234"/>
    </row>
    <row r="58449" spans="18:18" x14ac:dyDescent="0.2">
      <c r="R58449" s="262"/>
    </row>
    <row r="58450" spans="18:18" x14ac:dyDescent="0.2">
      <c r="R58450" s="234"/>
    </row>
    <row r="58451" spans="18:18" x14ac:dyDescent="0.2">
      <c r="R58451" s="234"/>
    </row>
    <row r="58452" spans="18:18" x14ac:dyDescent="0.2">
      <c r="R58452" s="94"/>
    </row>
    <row r="58467" spans="18:18" x14ac:dyDescent="0.2">
      <c r="R58467" s="235"/>
    </row>
    <row r="58468" spans="18:18" x14ac:dyDescent="0.2">
      <c r="R58468" s="234"/>
    </row>
    <row r="58469" spans="18:18" x14ac:dyDescent="0.2">
      <c r="R58469" s="236"/>
    </row>
    <row r="58470" spans="18:18" x14ac:dyDescent="0.2">
      <c r="R58470" s="236"/>
    </row>
    <row r="58471" spans="18:18" x14ac:dyDescent="0.2">
      <c r="R58471" s="234"/>
    </row>
    <row r="58472" spans="18:18" x14ac:dyDescent="0.2">
      <c r="R58472" s="236"/>
    </row>
    <row r="58473" spans="18:18" x14ac:dyDescent="0.2">
      <c r="R58473" s="236"/>
    </row>
    <row r="58474" spans="18:18" x14ac:dyDescent="0.2">
      <c r="R58474" s="237"/>
    </row>
    <row r="58475" spans="18:18" x14ac:dyDescent="0.2">
      <c r="R58475" s="237"/>
    </row>
    <row r="58480" spans="18:18" x14ac:dyDescent="0.2">
      <c r="R58480" s="97"/>
    </row>
    <row r="58481" spans="18:18" x14ac:dyDescent="0.2">
      <c r="R58481" s="234"/>
    </row>
    <row r="58482" spans="18:18" x14ac:dyDescent="0.2">
      <c r="R58482" s="262"/>
    </row>
    <row r="58483" spans="18:18" x14ac:dyDescent="0.2">
      <c r="R58483" s="234"/>
    </row>
    <row r="58484" spans="18:18" x14ac:dyDescent="0.2">
      <c r="R58484" s="234"/>
    </row>
    <row r="58485" spans="18:18" x14ac:dyDescent="0.2">
      <c r="R58485" s="94"/>
    </row>
    <row r="58500" spans="18:18" x14ac:dyDescent="0.2">
      <c r="R58500" s="235"/>
    </row>
    <row r="58501" spans="18:18" x14ac:dyDescent="0.2">
      <c r="R58501" s="234"/>
    </row>
    <row r="58502" spans="18:18" x14ac:dyDescent="0.2">
      <c r="R58502" s="236"/>
    </row>
    <row r="58503" spans="18:18" x14ac:dyDescent="0.2">
      <c r="R58503" s="236"/>
    </row>
    <row r="58504" spans="18:18" x14ac:dyDescent="0.2">
      <c r="R58504" s="234"/>
    </row>
    <row r="58505" spans="18:18" x14ac:dyDescent="0.2">
      <c r="R58505" s="236"/>
    </row>
    <row r="58506" spans="18:18" x14ac:dyDescent="0.2">
      <c r="R58506" s="236"/>
    </row>
    <row r="58507" spans="18:18" x14ac:dyDescent="0.2">
      <c r="R58507" s="237"/>
    </row>
    <row r="58508" spans="18:18" x14ac:dyDescent="0.2">
      <c r="R58508" s="237"/>
    </row>
    <row r="58513" spans="18:18" x14ac:dyDescent="0.2">
      <c r="R58513" s="97"/>
    </row>
    <row r="58514" spans="18:18" x14ac:dyDescent="0.2">
      <c r="R58514" s="234"/>
    </row>
    <row r="58515" spans="18:18" x14ac:dyDescent="0.2">
      <c r="R58515" s="262"/>
    </row>
    <row r="58516" spans="18:18" x14ac:dyDescent="0.2">
      <c r="R58516" s="234"/>
    </row>
    <row r="58517" spans="18:18" x14ac:dyDescent="0.2">
      <c r="R58517" s="234"/>
    </row>
    <row r="58518" spans="18:18" x14ac:dyDescent="0.2">
      <c r="R58518" s="94"/>
    </row>
    <row r="58533" spans="18:18" x14ac:dyDescent="0.2">
      <c r="R58533" s="235"/>
    </row>
    <row r="58534" spans="18:18" x14ac:dyDescent="0.2">
      <c r="R58534" s="234"/>
    </row>
    <row r="58535" spans="18:18" x14ac:dyDescent="0.2">
      <c r="R58535" s="236"/>
    </row>
    <row r="58536" spans="18:18" x14ac:dyDescent="0.2">
      <c r="R58536" s="236"/>
    </row>
    <row r="58537" spans="18:18" x14ac:dyDescent="0.2">
      <c r="R58537" s="234"/>
    </row>
    <row r="58538" spans="18:18" x14ac:dyDescent="0.2">
      <c r="R58538" s="236"/>
    </row>
    <row r="58539" spans="18:18" x14ac:dyDescent="0.2">
      <c r="R58539" s="236"/>
    </row>
    <row r="58540" spans="18:18" x14ac:dyDescent="0.2">
      <c r="R58540" s="237"/>
    </row>
    <row r="58541" spans="18:18" x14ac:dyDescent="0.2">
      <c r="R58541" s="237"/>
    </row>
    <row r="58546" spans="18:18" x14ac:dyDescent="0.2">
      <c r="R58546" s="97"/>
    </row>
    <row r="58547" spans="18:18" x14ac:dyDescent="0.2">
      <c r="R58547" s="234"/>
    </row>
    <row r="58548" spans="18:18" x14ac:dyDescent="0.2">
      <c r="R58548" s="262"/>
    </row>
    <row r="58549" spans="18:18" x14ac:dyDescent="0.2">
      <c r="R58549" s="234"/>
    </row>
    <row r="58550" spans="18:18" x14ac:dyDescent="0.2">
      <c r="R58550" s="234"/>
    </row>
    <row r="58551" spans="18:18" x14ac:dyDescent="0.2">
      <c r="R58551" s="94"/>
    </row>
    <row r="58566" spans="18:18" x14ac:dyDescent="0.2">
      <c r="R58566" s="235"/>
    </row>
    <row r="58567" spans="18:18" x14ac:dyDescent="0.2">
      <c r="R58567" s="234"/>
    </row>
    <row r="58568" spans="18:18" x14ac:dyDescent="0.2">
      <c r="R58568" s="236"/>
    </row>
    <row r="58569" spans="18:18" x14ac:dyDescent="0.2">
      <c r="R58569" s="236"/>
    </row>
    <row r="58570" spans="18:18" x14ac:dyDescent="0.2">
      <c r="R58570" s="234"/>
    </row>
    <row r="58571" spans="18:18" x14ac:dyDescent="0.2">
      <c r="R58571" s="236"/>
    </row>
    <row r="58572" spans="18:18" x14ac:dyDescent="0.2">
      <c r="R58572" s="236"/>
    </row>
    <row r="58573" spans="18:18" x14ac:dyDescent="0.2">
      <c r="R58573" s="237"/>
    </row>
    <row r="58574" spans="18:18" x14ac:dyDescent="0.2">
      <c r="R58574" s="237"/>
    </row>
    <row r="58579" spans="18:18" x14ac:dyDescent="0.2">
      <c r="R58579" s="97"/>
    </row>
    <row r="58580" spans="18:18" x14ac:dyDescent="0.2">
      <c r="R58580" s="234"/>
    </row>
    <row r="58581" spans="18:18" x14ac:dyDescent="0.2">
      <c r="R58581" s="262"/>
    </row>
    <row r="58582" spans="18:18" x14ac:dyDescent="0.2">
      <c r="R58582" s="234"/>
    </row>
    <row r="58583" spans="18:18" x14ac:dyDescent="0.2">
      <c r="R58583" s="234"/>
    </row>
    <row r="58584" spans="18:18" x14ac:dyDescent="0.2">
      <c r="R58584" s="94"/>
    </row>
    <row r="58599" spans="18:18" x14ac:dyDescent="0.2">
      <c r="R58599" s="235"/>
    </row>
    <row r="58600" spans="18:18" x14ac:dyDescent="0.2">
      <c r="R58600" s="234"/>
    </row>
    <row r="58601" spans="18:18" x14ac:dyDescent="0.2">
      <c r="R58601" s="236"/>
    </row>
    <row r="58602" spans="18:18" x14ac:dyDescent="0.2">
      <c r="R58602" s="236"/>
    </row>
    <row r="58603" spans="18:18" x14ac:dyDescent="0.2">
      <c r="R58603" s="234"/>
    </row>
    <row r="58604" spans="18:18" x14ac:dyDescent="0.2">
      <c r="R58604" s="236"/>
    </row>
    <row r="58605" spans="18:18" x14ac:dyDescent="0.2">
      <c r="R58605" s="236"/>
    </row>
    <row r="58606" spans="18:18" x14ac:dyDescent="0.2">
      <c r="R58606" s="237"/>
    </row>
    <row r="58607" spans="18:18" x14ac:dyDescent="0.2">
      <c r="R58607" s="237"/>
    </row>
    <row r="58612" spans="18:18" x14ac:dyDescent="0.2">
      <c r="R58612" s="97"/>
    </row>
    <row r="58613" spans="18:18" x14ac:dyDescent="0.2">
      <c r="R58613" s="234"/>
    </row>
    <row r="58614" spans="18:18" x14ac:dyDescent="0.2">
      <c r="R58614" s="262"/>
    </row>
    <row r="58615" spans="18:18" x14ac:dyDescent="0.2">
      <c r="R58615" s="234"/>
    </row>
    <row r="58616" spans="18:18" x14ac:dyDescent="0.2">
      <c r="R58616" s="234"/>
    </row>
    <row r="58617" spans="18:18" x14ac:dyDescent="0.2">
      <c r="R58617" s="94"/>
    </row>
    <row r="58632" spans="18:18" x14ac:dyDescent="0.2">
      <c r="R58632" s="235"/>
    </row>
    <row r="58633" spans="18:18" x14ac:dyDescent="0.2">
      <c r="R58633" s="234"/>
    </row>
    <row r="58634" spans="18:18" x14ac:dyDescent="0.2">
      <c r="R58634" s="236"/>
    </row>
    <row r="58635" spans="18:18" x14ac:dyDescent="0.2">
      <c r="R58635" s="236"/>
    </row>
    <row r="58636" spans="18:18" x14ac:dyDescent="0.2">
      <c r="R58636" s="234"/>
    </row>
    <row r="58637" spans="18:18" x14ac:dyDescent="0.2">
      <c r="R58637" s="236"/>
    </row>
    <row r="58638" spans="18:18" x14ac:dyDescent="0.2">
      <c r="R58638" s="236"/>
    </row>
    <row r="58639" spans="18:18" x14ac:dyDescent="0.2">
      <c r="R58639" s="237"/>
    </row>
    <row r="58640" spans="18:18" x14ac:dyDescent="0.2">
      <c r="R58640" s="237"/>
    </row>
    <row r="58645" spans="18:18" x14ac:dyDescent="0.2">
      <c r="R58645" s="97"/>
    </row>
    <row r="58646" spans="18:18" x14ac:dyDescent="0.2">
      <c r="R58646" s="234"/>
    </row>
    <row r="58647" spans="18:18" x14ac:dyDescent="0.2">
      <c r="R58647" s="262"/>
    </row>
    <row r="58648" spans="18:18" x14ac:dyDescent="0.2">
      <c r="R58648" s="234"/>
    </row>
    <row r="58649" spans="18:18" x14ac:dyDescent="0.2">
      <c r="R58649" s="234"/>
    </row>
    <row r="58650" spans="18:18" x14ac:dyDescent="0.2">
      <c r="R58650" s="94"/>
    </row>
    <row r="58665" spans="18:18" x14ac:dyDescent="0.2">
      <c r="R58665" s="235"/>
    </row>
    <row r="58666" spans="18:18" x14ac:dyDescent="0.2">
      <c r="R58666" s="234"/>
    </row>
    <row r="58667" spans="18:18" x14ac:dyDescent="0.2">
      <c r="R58667" s="236"/>
    </row>
    <row r="58668" spans="18:18" x14ac:dyDescent="0.2">
      <c r="R58668" s="236"/>
    </row>
    <row r="58669" spans="18:18" x14ac:dyDescent="0.2">
      <c r="R58669" s="234"/>
    </row>
    <row r="58670" spans="18:18" x14ac:dyDescent="0.2">
      <c r="R58670" s="236"/>
    </row>
    <row r="58671" spans="18:18" x14ac:dyDescent="0.2">
      <c r="R58671" s="236"/>
    </row>
    <row r="58672" spans="18:18" x14ac:dyDescent="0.2">
      <c r="R58672" s="237"/>
    </row>
    <row r="58673" spans="18:18" x14ac:dyDescent="0.2">
      <c r="R58673" s="237"/>
    </row>
    <row r="58678" spans="18:18" x14ac:dyDescent="0.2">
      <c r="R58678" s="97"/>
    </row>
    <row r="58679" spans="18:18" x14ac:dyDescent="0.2">
      <c r="R58679" s="234"/>
    </row>
    <row r="58680" spans="18:18" x14ac:dyDescent="0.2">
      <c r="R58680" s="262"/>
    </row>
    <row r="58681" spans="18:18" x14ac:dyDescent="0.2">
      <c r="R58681" s="234"/>
    </row>
    <row r="58682" spans="18:18" x14ac:dyDescent="0.2">
      <c r="R58682" s="234"/>
    </row>
    <row r="58683" spans="18:18" x14ac:dyDescent="0.2">
      <c r="R58683" s="94"/>
    </row>
    <row r="58698" spans="18:18" x14ac:dyDescent="0.2">
      <c r="R58698" s="235"/>
    </row>
    <row r="58699" spans="18:18" x14ac:dyDescent="0.2">
      <c r="R58699" s="234"/>
    </row>
    <row r="58700" spans="18:18" x14ac:dyDescent="0.2">
      <c r="R58700" s="236"/>
    </row>
    <row r="58701" spans="18:18" x14ac:dyDescent="0.2">
      <c r="R58701" s="236"/>
    </row>
    <row r="58702" spans="18:18" x14ac:dyDescent="0.2">
      <c r="R58702" s="234"/>
    </row>
    <row r="58703" spans="18:18" x14ac:dyDescent="0.2">
      <c r="R58703" s="236"/>
    </row>
    <row r="58704" spans="18:18" x14ac:dyDescent="0.2">
      <c r="R58704" s="236"/>
    </row>
    <row r="58705" spans="18:18" x14ac:dyDescent="0.2">
      <c r="R58705" s="237"/>
    </row>
    <row r="58706" spans="18:18" x14ac:dyDescent="0.2">
      <c r="R58706" s="237"/>
    </row>
    <row r="58711" spans="18:18" x14ac:dyDescent="0.2">
      <c r="R58711" s="97"/>
    </row>
    <row r="58712" spans="18:18" x14ac:dyDescent="0.2">
      <c r="R58712" s="234"/>
    </row>
    <row r="58713" spans="18:18" x14ac:dyDescent="0.2">
      <c r="R58713" s="262"/>
    </row>
    <row r="58714" spans="18:18" x14ac:dyDescent="0.2">
      <c r="R58714" s="234"/>
    </row>
    <row r="58715" spans="18:18" x14ac:dyDescent="0.2">
      <c r="R58715" s="234"/>
    </row>
    <row r="58716" spans="18:18" x14ac:dyDescent="0.2">
      <c r="R58716" s="94"/>
    </row>
    <row r="58731" spans="18:18" x14ac:dyDescent="0.2">
      <c r="R58731" s="235"/>
    </row>
    <row r="58732" spans="18:18" x14ac:dyDescent="0.2">
      <c r="R58732" s="234"/>
    </row>
    <row r="58733" spans="18:18" x14ac:dyDescent="0.2">
      <c r="R58733" s="236"/>
    </row>
    <row r="58734" spans="18:18" x14ac:dyDescent="0.2">
      <c r="R58734" s="236"/>
    </row>
    <row r="58735" spans="18:18" x14ac:dyDescent="0.2">
      <c r="R58735" s="234"/>
    </row>
    <row r="58736" spans="18:18" x14ac:dyDescent="0.2">
      <c r="R58736" s="236"/>
    </row>
    <row r="58737" spans="18:18" x14ac:dyDescent="0.2">
      <c r="R58737" s="236"/>
    </row>
    <row r="58738" spans="18:18" x14ac:dyDescent="0.2">
      <c r="R58738" s="237"/>
    </row>
    <row r="58739" spans="18:18" x14ac:dyDescent="0.2">
      <c r="R58739" s="237"/>
    </row>
    <row r="58744" spans="18:18" x14ac:dyDescent="0.2">
      <c r="R58744" s="97"/>
    </row>
    <row r="58745" spans="18:18" x14ac:dyDescent="0.2">
      <c r="R58745" s="234"/>
    </row>
    <row r="58746" spans="18:18" x14ac:dyDescent="0.2">
      <c r="R58746" s="262"/>
    </row>
    <row r="58747" spans="18:18" x14ac:dyDescent="0.2">
      <c r="R58747" s="234"/>
    </row>
    <row r="58748" spans="18:18" x14ac:dyDescent="0.2">
      <c r="R58748" s="234"/>
    </row>
    <row r="58749" spans="18:18" x14ac:dyDescent="0.2">
      <c r="R58749" s="94"/>
    </row>
    <row r="58764" spans="18:18" x14ac:dyDescent="0.2">
      <c r="R58764" s="235"/>
    </row>
    <row r="58765" spans="18:18" x14ac:dyDescent="0.2">
      <c r="R58765" s="234"/>
    </row>
    <row r="58766" spans="18:18" x14ac:dyDescent="0.2">
      <c r="R58766" s="236"/>
    </row>
    <row r="58767" spans="18:18" x14ac:dyDescent="0.2">
      <c r="R58767" s="236"/>
    </row>
    <row r="58768" spans="18:18" x14ac:dyDescent="0.2">
      <c r="R58768" s="234"/>
    </row>
    <row r="58769" spans="18:18" x14ac:dyDescent="0.2">
      <c r="R58769" s="236"/>
    </row>
    <row r="58770" spans="18:18" x14ac:dyDescent="0.2">
      <c r="R58770" s="236"/>
    </row>
    <row r="58771" spans="18:18" x14ac:dyDescent="0.2">
      <c r="R58771" s="237"/>
    </row>
    <row r="58772" spans="18:18" x14ac:dyDescent="0.2">
      <c r="R58772" s="237"/>
    </row>
    <row r="58777" spans="18:18" x14ac:dyDescent="0.2">
      <c r="R58777" s="97"/>
    </row>
    <row r="58778" spans="18:18" x14ac:dyDescent="0.2">
      <c r="R58778" s="234"/>
    </row>
    <row r="58779" spans="18:18" x14ac:dyDescent="0.2">
      <c r="R58779" s="262"/>
    </row>
    <row r="58780" spans="18:18" x14ac:dyDescent="0.2">
      <c r="R58780" s="234"/>
    </row>
    <row r="58781" spans="18:18" x14ac:dyDescent="0.2">
      <c r="R58781" s="234"/>
    </row>
    <row r="58782" spans="18:18" x14ac:dyDescent="0.2">
      <c r="R58782" s="94"/>
    </row>
    <row r="58797" spans="18:18" x14ac:dyDescent="0.2">
      <c r="R58797" s="235"/>
    </row>
    <row r="58798" spans="18:18" x14ac:dyDescent="0.2">
      <c r="R58798" s="234"/>
    </row>
    <row r="58799" spans="18:18" x14ac:dyDescent="0.2">
      <c r="R58799" s="236"/>
    </row>
    <row r="58800" spans="18:18" x14ac:dyDescent="0.2">
      <c r="R58800" s="236"/>
    </row>
    <row r="58801" spans="18:18" x14ac:dyDescent="0.2">
      <c r="R58801" s="234"/>
    </row>
    <row r="58802" spans="18:18" x14ac:dyDescent="0.2">
      <c r="R58802" s="236"/>
    </row>
    <row r="58803" spans="18:18" x14ac:dyDescent="0.2">
      <c r="R58803" s="236"/>
    </row>
    <row r="58804" spans="18:18" x14ac:dyDescent="0.2">
      <c r="R58804" s="237"/>
    </row>
    <row r="58805" spans="18:18" x14ac:dyDescent="0.2">
      <c r="R58805" s="237"/>
    </row>
    <row r="58810" spans="18:18" x14ac:dyDescent="0.2">
      <c r="R58810" s="97"/>
    </row>
    <row r="58811" spans="18:18" x14ac:dyDescent="0.2">
      <c r="R58811" s="234"/>
    </row>
    <row r="58812" spans="18:18" x14ac:dyDescent="0.2">
      <c r="R58812" s="262"/>
    </row>
    <row r="58813" spans="18:18" x14ac:dyDescent="0.2">
      <c r="R58813" s="234"/>
    </row>
    <row r="58814" spans="18:18" x14ac:dyDescent="0.2">
      <c r="R58814" s="234"/>
    </row>
    <row r="58815" spans="18:18" x14ac:dyDescent="0.2">
      <c r="R58815" s="94"/>
    </row>
    <row r="58830" spans="18:18" x14ac:dyDescent="0.2">
      <c r="R58830" s="235"/>
    </row>
    <row r="58831" spans="18:18" x14ac:dyDescent="0.2">
      <c r="R58831" s="234"/>
    </row>
    <row r="58832" spans="18:18" x14ac:dyDescent="0.2">
      <c r="R58832" s="236"/>
    </row>
    <row r="58833" spans="18:18" x14ac:dyDescent="0.2">
      <c r="R58833" s="236"/>
    </row>
    <row r="58834" spans="18:18" x14ac:dyDescent="0.2">
      <c r="R58834" s="234"/>
    </row>
    <row r="58835" spans="18:18" x14ac:dyDescent="0.2">
      <c r="R58835" s="236"/>
    </row>
    <row r="58836" spans="18:18" x14ac:dyDescent="0.2">
      <c r="R58836" s="236"/>
    </row>
    <row r="58837" spans="18:18" x14ac:dyDescent="0.2">
      <c r="R58837" s="237"/>
    </row>
    <row r="58838" spans="18:18" x14ac:dyDescent="0.2">
      <c r="R58838" s="237"/>
    </row>
    <row r="58843" spans="18:18" x14ac:dyDescent="0.2">
      <c r="R58843" s="97"/>
    </row>
    <row r="58844" spans="18:18" x14ac:dyDescent="0.2">
      <c r="R58844" s="234"/>
    </row>
    <row r="58845" spans="18:18" x14ac:dyDescent="0.2">
      <c r="R58845" s="262"/>
    </row>
    <row r="58846" spans="18:18" x14ac:dyDescent="0.2">
      <c r="R58846" s="234"/>
    </row>
    <row r="58847" spans="18:18" x14ac:dyDescent="0.2">
      <c r="R58847" s="234"/>
    </row>
    <row r="58848" spans="18:18" x14ac:dyDescent="0.2">
      <c r="R58848" s="94"/>
    </row>
    <row r="58863" spans="18:18" x14ac:dyDescent="0.2">
      <c r="R58863" s="235"/>
    </row>
    <row r="58864" spans="18:18" x14ac:dyDescent="0.2">
      <c r="R58864" s="234"/>
    </row>
    <row r="58865" spans="18:18" x14ac:dyDescent="0.2">
      <c r="R58865" s="236"/>
    </row>
    <row r="58866" spans="18:18" x14ac:dyDescent="0.2">
      <c r="R58866" s="236"/>
    </row>
    <row r="58867" spans="18:18" x14ac:dyDescent="0.2">
      <c r="R58867" s="234"/>
    </row>
    <row r="58868" spans="18:18" x14ac:dyDescent="0.2">
      <c r="R58868" s="236"/>
    </row>
    <row r="58869" spans="18:18" x14ac:dyDescent="0.2">
      <c r="R58869" s="236"/>
    </row>
    <row r="58870" spans="18:18" x14ac:dyDescent="0.2">
      <c r="R58870" s="237"/>
    </row>
    <row r="58871" spans="18:18" x14ac:dyDescent="0.2">
      <c r="R58871" s="237"/>
    </row>
    <row r="58876" spans="18:18" x14ac:dyDescent="0.2">
      <c r="R58876" s="97"/>
    </row>
    <row r="58877" spans="18:18" x14ac:dyDescent="0.2">
      <c r="R58877" s="234"/>
    </row>
    <row r="58878" spans="18:18" x14ac:dyDescent="0.2">
      <c r="R58878" s="262"/>
    </row>
    <row r="58879" spans="18:18" x14ac:dyDescent="0.2">
      <c r="R58879" s="234"/>
    </row>
    <row r="58880" spans="18:18" x14ac:dyDescent="0.2">
      <c r="R58880" s="234"/>
    </row>
    <row r="58881" spans="18:18" x14ac:dyDescent="0.2">
      <c r="R58881" s="94"/>
    </row>
    <row r="58896" spans="18:18" x14ac:dyDescent="0.2">
      <c r="R58896" s="235"/>
    </row>
    <row r="58897" spans="18:18" x14ac:dyDescent="0.2">
      <c r="R58897" s="234"/>
    </row>
    <row r="58898" spans="18:18" x14ac:dyDescent="0.2">
      <c r="R58898" s="236"/>
    </row>
    <row r="58899" spans="18:18" x14ac:dyDescent="0.2">
      <c r="R58899" s="236"/>
    </row>
    <row r="58900" spans="18:18" x14ac:dyDescent="0.2">
      <c r="R58900" s="234"/>
    </row>
    <row r="58901" spans="18:18" x14ac:dyDescent="0.2">
      <c r="R58901" s="236"/>
    </row>
    <row r="58902" spans="18:18" x14ac:dyDescent="0.2">
      <c r="R58902" s="236"/>
    </row>
    <row r="58903" spans="18:18" x14ac:dyDescent="0.2">
      <c r="R58903" s="237"/>
    </row>
    <row r="58904" spans="18:18" x14ac:dyDescent="0.2">
      <c r="R58904" s="237"/>
    </row>
    <row r="58909" spans="18:18" x14ac:dyDescent="0.2">
      <c r="R58909" s="97"/>
    </row>
    <row r="58910" spans="18:18" x14ac:dyDescent="0.2">
      <c r="R58910" s="234"/>
    </row>
    <row r="58911" spans="18:18" x14ac:dyDescent="0.2">
      <c r="R58911" s="262"/>
    </row>
    <row r="58912" spans="18:18" x14ac:dyDescent="0.2">
      <c r="R58912" s="234"/>
    </row>
    <row r="58913" spans="18:18" x14ac:dyDescent="0.2">
      <c r="R58913" s="234"/>
    </row>
    <row r="58914" spans="18:18" x14ac:dyDescent="0.2">
      <c r="R58914" s="94"/>
    </row>
    <row r="58929" spans="18:18" x14ac:dyDescent="0.2">
      <c r="R58929" s="235"/>
    </row>
    <row r="58930" spans="18:18" x14ac:dyDescent="0.2">
      <c r="R58930" s="234"/>
    </row>
    <row r="58931" spans="18:18" x14ac:dyDescent="0.2">
      <c r="R58931" s="236"/>
    </row>
    <row r="58932" spans="18:18" x14ac:dyDescent="0.2">
      <c r="R58932" s="236"/>
    </row>
    <row r="58933" spans="18:18" x14ac:dyDescent="0.2">
      <c r="R58933" s="234"/>
    </row>
    <row r="58934" spans="18:18" x14ac:dyDescent="0.2">
      <c r="R58934" s="236"/>
    </row>
    <row r="58935" spans="18:18" x14ac:dyDescent="0.2">
      <c r="R58935" s="236"/>
    </row>
    <row r="58936" spans="18:18" x14ac:dyDescent="0.2">
      <c r="R58936" s="237"/>
    </row>
    <row r="58937" spans="18:18" x14ac:dyDescent="0.2">
      <c r="R58937" s="237"/>
    </row>
    <row r="58942" spans="18:18" x14ac:dyDescent="0.2">
      <c r="R58942" s="97"/>
    </row>
    <row r="58943" spans="18:18" x14ac:dyDescent="0.2">
      <c r="R58943" s="234"/>
    </row>
    <row r="58944" spans="18:18" x14ac:dyDescent="0.2">
      <c r="R58944" s="262"/>
    </row>
    <row r="58945" spans="18:18" x14ac:dyDescent="0.2">
      <c r="R58945" s="234"/>
    </row>
    <row r="58946" spans="18:18" x14ac:dyDescent="0.2">
      <c r="R58946" s="234"/>
    </row>
    <row r="58947" spans="18:18" x14ac:dyDescent="0.2">
      <c r="R58947" s="94"/>
    </row>
    <row r="58962" spans="18:18" x14ac:dyDescent="0.2">
      <c r="R58962" s="235"/>
    </row>
    <row r="58963" spans="18:18" x14ac:dyDescent="0.2">
      <c r="R58963" s="234"/>
    </row>
    <row r="58964" spans="18:18" x14ac:dyDescent="0.2">
      <c r="R58964" s="236"/>
    </row>
    <row r="58965" spans="18:18" x14ac:dyDescent="0.2">
      <c r="R58965" s="236"/>
    </row>
    <row r="58966" spans="18:18" x14ac:dyDescent="0.2">
      <c r="R58966" s="234"/>
    </row>
    <row r="58967" spans="18:18" x14ac:dyDescent="0.2">
      <c r="R58967" s="236"/>
    </row>
    <row r="58968" spans="18:18" x14ac:dyDescent="0.2">
      <c r="R58968" s="236"/>
    </row>
    <row r="58969" spans="18:18" x14ac:dyDescent="0.2">
      <c r="R58969" s="237"/>
    </row>
    <row r="58970" spans="18:18" x14ac:dyDescent="0.2">
      <c r="R58970" s="237"/>
    </row>
    <row r="58975" spans="18:18" x14ac:dyDescent="0.2">
      <c r="R58975" s="97"/>
    </row>
    <row r="58976" spans="18:18" x14ac:dyDescent="0.2">
      <c r="R58976" s="234"/>
    </row>
    <row r="58977" spans="18:18" x14ac:dyDescent="0.2">
      <c r="R58977" s="262"/>
    </row>
    <row r="58978" spans="18:18" x14ac:dyDescent="0.2">
      <c r="R58978" s="234"/>
    </row>
    <row r="58979" spans="18:18" x14ac:dyDescent="0.2">
      <c r="R58979" s="234"/>
    </row>
    <row r="58980" spans="18:18" x14ac:dyDescent="0.2">
      <c r="R58980" s="94"/>
    </row>
    <row r="58995" spans="18:18" x14ac:dyDescent="0.2">
      <c r="R58995" s="235"/>
    </row>
    <row r="58996" spans="18:18" x14ac:dyDescent="0.2">
      <c r="R58996" s="234"/>
    </row>
    <row r="58997" spans="18:18" x14ac:dyDescent="0.2">
      <c r="R58997" s="236"/>
    </row>
    <row r="58998" spans="18:18" x14ac:dyDescent="0.2">
      <c r="R58998" s="236"/>
    </row>
    <row r="58999" spans="18:18" x14ac:dyDescent="0.2">
      <c r="R58999" s="234"/>
    </row>
    <row r="59000" spans="18:18" x14ac:dyDescent="0.2">
      <c r="R59000" s="236"/>
    </row>
    <row r="59001" spans="18:18" x14ac:dyDescent="0.2">
      <c r="R59001" s="236"/>
    </row>
    <row r="59002" spans="18:18" x14ac:dyDescent="0.2">
      <c r="R59002" s="237"/>
    </row>
    <row r="59003" spans="18:18" x14ac:dyDescent="0.2">
      <c r="R59003" s="237"/>
    </row>
    <row r="59008" spans="18:18" x14ac:dyDescent="0.2">
      <c r="R59008" s="97"/>
    </row>
    <row r="59009" spans="18:18" x14ac:dyDescent="0.2">
      <c r="R59009" s="234"/>
    </row>
    <row r="59010" spans="18:18" x14ac:dyDescent="0.2">
      <c r="R59010" s="262"/>
    </row>
    <row r="59011" spans="18:18" x14ac:dyDescent="0.2">
      <c r="R59011" s="234"/>
    </row>
    <row r="59012" spans="18:18" x14ac:dyDescent="0.2">
      <c r="R59012" s="234"/>
    </row>
    <row r="59013" spans="18:18" x14ac:dyDescent="0.2">
      <c r="R59013" s="94"/>
    </row>
    <row r="59028" spans="18:18" x14ac:dyDescent="0.2">
      <c r="R59028" s="235"/>
    </row>
    <row r="59029" spans="18:18" x14ac:dyDescent="0.2">
      <c r="R59029" s="234"/>
    </row>
    <row r="59030" spans="18:18" x14ac:dyDescent="0.2">
      <c r="R59030" s="236"/>
    </row>
    <row r="59031" spans="18:18" x14ac:dyDescent="0.2">
      <c r="R59031" s="236"/>
    </row>
    <row r="59032" spans="18:18" x14ac:dyDescent="0.2">
      <c r="R59032" s="234"/>
    </row>
    <row r="59033" spans="18:18" x14ac:dyDescent="0.2">
      <c r="R59033" s="236"/>
    </row>
    <row r="59034" spans="18:18" x14ac:dyDescent="0.2">
      <c r="R59034" s="236"/>
    </row>
    <row r="59035" spans="18:18" x14ac:dyDescent="0.2">
      <c r="R59035" s="237"/>
    </row>
    <row r="59036" spans="18:18" x14ac:dyDescent="0.2">
      <c r="R59036" s="237"/>
    </row>
    <row r="59041" spans="18:18" x14ac:dyDescent="0.2">
      <c r="R59041" s="97"/>
    </row>
    <row r="59042" spans="18:18" x14ac:dyDescent="0.2">
      <c r="R59042" s="234"/>
    </row>
    <row r="59043" spans="18:18" x14ac:dyDescent="0.2">
      <c r="R59043" s="262"/>
    </row>
    <row r="59044" spans="18:18" x14ac:dyDescent="0.2">
      <c r="R59044" s="234"/>
    </row>
    <row r="59045" spans="18:18" x14ac:dyDescent="0.2">
      <c r="R59045" s="234"/>
    </row>
    <row r="59046" spans="18:18" x14ac:dyDescent="0.2">
      <c r="R59046" s="94"/>
    </row>
    <row r="59061" spans="18:18" x14ac:dyDescent="0.2">
      <c r="R59061" s="235"/>
    </row>
    <row r="59062" spans="18:18" x14ac:dyDescent="0.2">
      <c r="R59062" s="234"/>
    </row>
    <row r="59063" spans="18:18" x14ac:dyDescent="0.2">
      <c r="R59063" s="236"/>
    </row>
    <row r="59064" spans="18:18" x14ac:dyDescent="0.2">
      <c r="R59064" s="236"/>
    </row>
    <row r="59065" spans="18:18" x14ac:dyDescent="0.2">
      <c r="R59065" s="234"/>
    </row>
    <row r="59066" spans="18:18" x14ac:dyDescent="0.2">
      <c r="R59066" s="236"/>
    </row>
    <row r="59067" spans="18:18" x14ac:dyDescent="0.2">
      <c r="R59067" s="236"/>
    </row>
    <row r="59068" spans="18:18" x14ac:dyDescent="0.2">
      <c r="R59068" s="237"/>
    </row>
    <row r="59069" spans="18:18" x14ac:dyDescent="0.2">
      <c r="R59069" s="237"/>
    </row>
    <row r="59074" spans="18:18" x14ac:dyDescent="0.2">
      <c r="R59074" s="97"/>
    </row>
    <row r="59075" spans="18:18" x14ac:dyDescent="0.2">
      <c r="R59075" s="234"/>
    </row>
    <row r="59076" spans="18:18" x14ac:dyDescent="0.2">
      <c r="R59076" s="262"/>
    </row>
    <row r="59077" spans="18:18" x14ac:dyDescent="0.2">
      <c r="R59077" s="234"/>
    </row>
    <row r="59078" spans="18:18" x14ac:dyDescent="0.2">
      <c r="R59078" s="234"/>
    </row>
    <row r="59079" spans="18:18" x14ac:dyDescent="0.2">
      <c r="R59079" s="94"/>
    </row>
    <row r="59094" spans="18:18" x14ac:dyDescent="0.2">
      <c r="R59094" s="235"/>
    </row>
    <row r="59095" spans="18:18" x14ac:dyDescent="0.2">
      <c r="R59095" s="234"/>
    </row>
    <row r="59096" spans="18:18" x14ac:dyDescent="0.2">
      <c r="R59096" s="236"/>
    </row>
    <row r="59097" spans="18:18" x14ac:dyDescent="0.2">
      <c r="R59097" s="236"/>
    </row>
    <row r="59098" spans="18:18" x14ac:dyDescent="0.2">
      <c r="R59098" s="234"/>
    </row>
    <row r="59099" spans="18:18" x14ac:dyDescent="0.2">
      <c r="R59099" s="236"/>
    </row>
    <row r="59100" spans="18:18" x14ac:dyDescent="0.2">
      <c r="R59100" s="236"/>
    </row>
    <row r="59101" spans="18:18" x14ac:dyDescent="0.2">
      <c r="R59101" s="237"/>
    </row>
    <row r="59102" spans="18:18" x14ac:dyDescent="0.2">
      <c r="R59102" s="237"/>
    </row>
    <row r="59107" spans="18:18" x14ac:dyDescent="0.2">
      <c r="R59107" s="97"/>
    </row>
    <row r="59108" spans="18:18" x14ac:dyDescent="0.2">
      <c r="R59108" s="234"/>
    </row>
    <row r="59109" spans="18:18" x14ac:dyDescent="0.2">
      <c r="R59109" s="262"/>
    </row>
    <row r="59110" spans="18:18" x14ac:dyDescent="0.2">
      <c r="R59110" s="234"/>
    </row>
    <row r="59111" spans="18:18" x14ac:dyDescent="0.2">
      <c r="R59111" s="234"/>
    </row>
    <row r="59112" spans="18:18" x14ac:dyDescent="0.2">
      <c r="R59112" s="94"/>
    </row>
    <row r="59127" spans="18:18" x14ac:dyDescent="0.2">
      <c r="R59127" s="235"/>
    </row>
    <row r="59128" spans="18:18" x14ac:dyDescent="0.2">
      <c r="R59128" s="234"/>
    </row>
    <row r="59129" spans="18:18" x14ac:dyDescent="0.2">
      <c r="R59129" s="236"/>
    </row>
    <row r="59130" spans="18:18" x14ac:dyDescent="0.2">
      <c r="R59130" s="236"/>
    </row>
    <row r="59131" spans="18:18" x14ac:dyDescent="0.2">
      <c r="R59131" s="234"/>
    </row>
    <row r="59132" spans="18:18" x14ac:dyDescent="0.2">
      <c r="R59132" s="236"/>
    </row>
    <row r="59133" spans="18:18" x14ac:dyDescent="0.2">
      <c r="R59133" s="236"/>
    </row>
    <row r="59134" spans="18:18" x14ac:dyDescent="0.2">
      <c r="R59134" s="237"/>
    </row>
    <row r="59135" spans="18:18" x14ac:dyDescent="0.2">
      <c r="R59135" s="237"/>
    </row>
    <row r="59140" spans="18:18" x14ac:dyDescent="0.2">
      <c r="R59140" s="97"/>
    </row>
    <row r="59141" spans="18:18" x14ac:dyDescent="0.2">
      <c r="R59141" s="234"/>
    </row>
    <row r="59142" spans="18:18" x14ac:dyDescent="0.2">
      <c r="R59142" s="262"/>
    </row>
    <row r="59143" spans="18:18" x14ac:dyDescent="0.2">
      <c r="R59143" s="234"/>
    </row>
    <row r="59144" spans="18:18" x14ac:dyDescent="0.2">
      <c r="R59144" s="234"/>
    </row>
    <row r="59145" spans="18:18" x14ac:dyDescent="0.2">
      <c r="R59145" s="94"/>
    </row>
    <row r="59160" spans="18:18" x14ac:dyDescent="0.2">
      <c r="R59160" s="235"/>
    </row>
    <row r="59161" spans="18:18" x14ac:dyDescent="0.2">
      <c r="R59161" s="234"/>
    </row>
    <row r="59162" spans="18:18" x14ac:dyDescent="0.2">
      <c r="R59162" s="236"/>
    </row>
    <row r="59163" spans="18:18" x14ac:dyDescent="0.2">
      <c r="R59163" s="236"/>
    </row>
    <row r="59164" spans="18:18" x14ac:dyDescent="0.2">
      <c r="R59164" s="234"/>
    </row>
    <row r="59165" spans="18:18" x14ac:dyDescent="0.2">
      <c r="R59165" s="236"/>
    </row>
    <row r="59166" spans="18:18" x14ac:dyDescent="0.2">
      <c r="R59166" s="236"/>
    </row>
    <row r="59167" spans="18:18" x14ac:dyDescent="0.2">
      <c r="R59167" s="237"/>
    </row>
    <row r="59168" spans="18:18" x14ac:dyDescent="0.2">
      <c r="R59168" s="237"/>
    </row>
    <row r="59173" spans="18:18" x14ac:dyDescent="0.2">
      <c r="R59173" s="97"/>
    </row>
    <row r="59174" spans="18:18" x14ac:dyDescent="0.2">
      <c r="R59174" s="234"/>
    </row>
    <row r="59175" spans="18:18" x14ac:dyDescent="0.2">
      <c r="R59175" s="262"/>
    </row>
    <row r="59176" spans="18:18" x14ac:dyDescent="0.2">
      <c r="R59176" s="234"/>
    </row>
    <row r="59177" spans="18:18" x14ac:dyDescent="0.2">
      <c r="R59177" s="234"/>
    </row>
    <row r="59178" spans="18:18" x14ac:dyDescent="0.2">
      <c r="R59178" s="94"/>
    </row>
    <row r="59193" spans="18:18" x14ac:dyDescent="0.2">
      <c r="R59193" s="235"/>
    </row>
    <row r="59194" spans="18:18" x14ac:dyDescent="0.2">
      <c r="R59194" s="234"/>
    </row>
    <row r="59195" spans="18:18" x14ac:dyDescent="0.2">
      <c r="R59195" s="236"/>
    </row>
    <row r="59196" spans="18:18" x14ac:dyDescent="0.2">
      <c r="R59196" s="236"/>
    </row>
    <row r="59197" spans="18:18" x14ac:dyDescent="0.2">
      <c r="R59197" s="234"/>
    </row>
    <row r="59198" spans="18:18" x14ac:dyDescent="0.2">
      <c r="R59198" s="236"/>
    </row>
    <row r="59199" spans="18:18" x14ac:dyDescent="0.2">
      <c r="R59199" s="236"/>
    </row>
    <row r="59200" spans="18:18" x14ac:dyDescent="0.2">
      <c r="R59200" s="237"/>
    </row>
    <row r="59201" spans="18:18" x14ac:dyDescent="0.2">
      <c r="R59201" s="237"/>
    </row>
    <row r="59206" spans="18:18" x14ac:dyDescent="0.2">
      <c r="R59206" s="97"/>
    </row>
    <row r="59207" spans="18:18" x14ac:dyDescent="0.2">
      <c r="R59207" s="234"/>
    </row>
    <row r="59208" spans="18:18" x14ac:dyDescent="0.2">
      <c r="R59208" s="262"/>
    </row>
    <row r="59209" spans="18:18" x14ac:dyDescent="0.2">
      <c r="R59209" s="234"/>
    </row>
    <row r="59210" spans="18:18" x14ac:dyDescent="0.2">
      <c r="R59210" s="234"/>
    </row>
    <row r="59211" spans="18:18" x14ac:dyDescent="0.2">
      <c r="R59211" s="94"/>
    </row>
    <row r="59226" spans="18:18" x14ac:dyDescent="0.2">
      <c r="R59226" s="235"/>
    </row>
    <row r="59227" spans="18:18" x14ac:dyDescent="0.2">
      <c r="R59227" s="234"/>
    </row>
    <row r="59228" spans="18:18" x14ac:dyDescent="0.2">
      <c r="R59228" s="236"/>
    </row>
    <row r="59229" spans="18:18" x14ac:dyDescent="0.2">
      <c r="R59229" s="236"/>
    </row>
    <row r="59230" spans="18:18" x14ac:dyDescent="0.2">
      <c r="R59230" s="234"/>
    </row>
    <row r="59231" spans="18:18" x14ac:dyDescent="0.2">
      <c r="R59231" s="236"/>
    </row>
    <row r="59232" spans="18:18" x14ac:dyDescent="0.2">
      <c r="R59232" s="236"/>
    </row>
    <row r="59233" spans="18:18" x14ac:dyDescent="0.2">
      <c r="R59233" s="237"/>
    </row>
    <row r="59234" spans="18:18" x14ac:dyDescent="0.2">
      <c r="R59234" s="237"/>
    </row>
    <row r="59239" spans="18:18" x14ac:dyDescent="0.2">
      <c r="R59239" s="97"/>
    </row>
    <row r="59240" spans="18:18" x14ac:dyDescent="0.2">
      <c r="R59240" s="234"/>
    </row>
    <row r="59241" spans="18:18" x14ac:dyDescent="0.2">
      <c r="R59241" s="262"/>
    </row>
    <row r="59242" spans="18:18" x14ac:dyDescent="0.2">
      <c r="R59242" s="234"/>
    </row>
    <row r="59243" spans="18:18" x14ac:dyDescent="0.2">
      <c r="R59243" s="234"/>
    </row>
    <row r="59244" spans="18:18" x14ac:dyDescent="0.2">
      <c r="R59244" s="94"/>
    </row>
    <row r="59259" spans="18:18" x14ac:dyDescent="0.2">
      <c r="R59259" s="235"/>
    </row>
    <row r="59260" spans="18:18" x14ac:dyDescent="0.2">
      <c r="R59260" s="234"/>
    </row>
    <row r="59261" spans="18:18" x14ac:dyDescent="0.2">
      <c r="R59261" s="236"/>
    </row>
    <row r="59262" spans="18:18" x14ac:dyDescent="0.2">
      <c r="R59262" s="236"/>
    </row>
    <row r="59263" spans="18:18" x14ac:dyDescent="0.2">
      <c r="R59263" s="234"/>
    </row>
    <row r="59264" spans="18:18" x14ac:dyDescent="0.2">
      <c r="R59264" s="236"/>
    </row>
    <row r="59265" spans="18:18" x14ac:dyDescent="0.2">
      <c r="R59265" s="236"/>
    </row>
    <row r="59266" spans="18:18" x14ac:dyDescent="0.2">
      <c r="R59266" s="237"/>
    </row>
    <row r="59267" spans="18:18" x14ac:dyDescent="0.2">
      <c r="R59267" s="237"/>
    </row>
    <row r="59272" spans="18:18" x14ac:dyDescent="0.2">
      <c r="R59272" s="97"/>
    </row>
    <row r="59273" spans="18:18" x14ac:dyDescent="0.2">
      <c r="R59273" s="234"/>
    </row>
    <row r="59274" spans="18:18" x14ac:dyDescent="0.2">
      <c r="R59274" s="262"/>
    </row>
    <row r="59275" spans="18:18" x14ac:dyDescent="0.2">
      <c r="R59275" s="234"/>
    </row>
    <row r="59276" spans="18:18" x14ac:dyDescent="0.2">
      <c r="R59276" s="234"/>
    </row>
    <row r="59277" spans="18:18" x14ac:dyDescent="0.2">
      <c r="R59277" s="94"/>
    </row>
    <row r="59292" spans="18:18" x14ac:dyDescent="0.2">
      <c r="R59292" s="235"/>
    </row>
    <row r="59293" spans="18:18" x14ac:dyDescent="0.2">
      <c r="R59293" s="234"/>
    </row>
    <row r="59294" spans="18:18" x14ac:dyDescent="0.2">
      <c r="R59294" s="236"/>
    </row>
    <row r="59295" spans="18:18" x14ac:dyDescent="0.2">
      <c r="R59295" s="236"/>
    </row>
    <row r="59296" spans="18:18" x14ac:dyDescent="0.2">
      <c r="R59296" s="234"/>
    </row>
    <row r="59297" spans="18:18" x14ac:dyDescent="0.2">
      <c r="R59297" s="236"/>
    </row>
    <row r="59298" spans="18:18" x14ac:dyDescent="0.2">
      <c r="R59298" s="236"/>
    </row>
    <row r="59299" spans="18:18" x14ac:dyDescent="0.2">
      <c r="R59299" s="237"/>
    </row>
    <row r="59300" spans="18:18" x14ac:dyDescent="0.2">
      <c r="R59300" s="237"/>
    </row>
    <row r="59305" spans="18:18" x14ac:dyDescent="0.2">
      <c r="R59305" s="97"/>
    </row>
    <row r="59306" spans="18:18" x14ac:dyDescent="0.2">
      <c r="R59306" s="234"/>
    </row>
    <row r="59307" spans="18:18" x14ac:dyDescent="0.2">
      <c r="R59307" s="262"/>
    </row>
    <row r="59308" spans="18:18" x14ac:dyDescent="0.2">
      <c r="R59308" s="234"/>
    </row>
    <row r="59309" spans="18:18" x14ac:dyDescent="0.2">
      <c r="R59309" s="234"/>
    </row>
    <row r="59310" spans="18:18" x14ac:dyDescent="0.2">
      <c r="R59310" s="94"/>
    </row>
    <row r="59325" spans="18:18" x14ac:dyDescent="0.2">
      <c r="R59325" s="235"/>
    </row>
    <row r="59326" spans="18:18" x14ac:dyDescent="0.2">
      <c r="R59326" s="234"/>
    </row>
    <row r="59327" spans="18:18" x14ac:dyDescent="0.2">
      <c r="R59327" s="236"/>
    </row>
    <row r="59328" spans="18:18" x14ac:dyDescent="0.2">
      <c r="R59328" s="236"/>
    </row>
    <row r="59329" spans="18:18" x14ac:dyDescent="0.2">
      <c r="R59329" s="234"/>
    </row>
    <row r="59330" spans="18:18" x14ac:dyDescent="0.2">
      <c r="R59330" s="236"/>
    </row>
    <row r="59331" spans="18:18" x14ac:dyDescent="0.2">
      <c r="R59331" s="236"/>
    </row>
    <row r="59332" spans="18:18" x14ac:dyDescent="0.2">
      <c r="R59332" s="237"/>
    </row>
    <row r="59333" spans="18:18" x14ac:dyDescent="0.2">
      <c r="R59333" s="237"/>
    </row>
    <row r="59338" spans="18:18" x14ac:dyDescent="0.2">
      <c r="R59338" s="97"/>
    </row>
    <row r="59339" spans="18:18" x14ac:dyDescent="0.2">
      <c r="R59339" s="234"/>
    </row>
    <row r="59340" spans="18:18" x14ac:dyDescent="0.2">
      <c r="R59340" s="262"/>
    </row>
    <row r="59341" spans="18:18" x14ac:dyDescent="0.2">
      <c r="R59341" s="234"/>
    </row>
    <row r="59342" spans="18:18" x14ac:dyDescent="0.2">
      <c r="R59342" s="234"/>
    </row>
    <row r="59343" spans="18:18" x14ac:dyDescent="0.2">
      <c r="R59343" s="94"/>
    </row>
    <row r="59358" spans="18:18" x14ac:dyDescent="0.2">
      <c r="R59358" s="235"/>
    </row>
    <row r="59359" spans="18:18" x14ac:dyDescent="0.2">
      <c r="R59359" s="234"/>
    </row>
    <row r="59360" spans="18:18" x14ac:dyDescent="0.2">
      <c r="R59360" s="236"/>
    </row>
    <row r="59361" spans="18:18" x14ac:dyDescent="0.2">
      <c r="R59361" s="236"/>
    </row>
    <row r="59362" spans="18:18" x14ac:dyDescent="0.2">
      <c r="R59362" s="234"/>
    </row>
    <row r="59363" spans="18:18" x14ac:dyDescent="0.2">
      <c r="R59363" s="236"/>
    </row>
    <row r="59364" spans="18:18" x14ac:dyDescent="0.2">
      <c r="R59364" s="236"/>
    </row>
    <row r="59365" spans="18:18" x14ac:dyDescent="0.2">
      <c r="R59365" s="237"/>
    </row>
    <row r="59366" spans="18:18" x14ac:dyDescent="0.2">
      <c r="R59366" s="237"/>
    </row>
    <row r="59371" spans="18:18" x14ac:dyDescent="0.2">
      <c r="R59371" s="97"/>
    </row>
    <row r="59372" spans="18:18" x14ac:dyDescent="0.2">
      <c r="R59372" s="234"/>
    </row>
    <row r="59373" spans="18:18" x14ac:dyDescent="0.2">
      <c r="R59373" s="262"/>
    </row>
    <row r="59374" spans="18:18" x14ac:dyDescent="0.2">
      <c r="R59374" s="234"/>
    </row>
    <row r="59375" spans="18:18" x14ac:dyDescent="0.2">
      <c r="R59375" s="234"/>
    </row>
    <row r="59376" spans="18:18" x14ac:dyDescent="0.2">
      <c r="R59376" s="94"/>
    </row>
    <row r="59391" spans="18:18" x14ac:dyDescent="0.2">
      <c r="R59391" s="235"/>
    </row>
    <row r="59392" spans="18:18" x14ac:dyDescent="0.2">
      <c r="R59392" s="234"/>
    </row>
    <row r="59393" spans="18:18" x14ac:dyDescent="0.2">
      <c r="R59393" s="236"/>
    </row>
    <row r="59394" spans="18:18" x14ac:dyDescent="0.2">
      <c r="R59394" s="236"/>
    </row>
    <row r="59395" spans="18:18" x14ac:dyDescent="0.2">
      <c r="R59395" s="234"/>
    </row>
    <row r="59396" spans="18:18" x14ac:dyDescent="0.2">
      <c r="R59396" s="236"/>
    </row>
    <row r="59397" spans="18:18" x14ac:dyDescent="0.2">
      <c r="R59397" s="236"/>
    </row>
    <row r="59398" spans="18:18" x14ac:dyDescent="0.2">
      <c r="R59398" s="237"/>
    </row>
    <row r="59399" spans="18:18" x14ac:dyDescent="0.2">
      <c r="R59399" s="237"/>
    </row>
    <row r="59404" spans="18:18" x14ac:dyDescent="0.2">
      <c r="R59404" s="97"/>
    </row>
    <row r="59405" spans="18:18" x14ac:dyDescent="0.2">
      <c r="R59405" s="234"/>
    </row>
    <row r="59406" spans="18:18" x14ac:dyDescent="0.2">
      <c r="R59406" s="262"/>
    </row>
    <row r="59407" spans="18:18" x14ac:dyDescent="0.2">
      <c r="R59407" s="234"/>
    </row>
    <row r="59408" spans="18:18" x14ac:dyDescent="0.2">
      <c r="R59408" s="234"/>
    </row>
    <row r="59409" spans="18:18" x14ac:dyDescent="0.2">
      <c r="R59409" s="94"/>
    </row>
    <row r="59424" spans="18:18" x14ac:dyDescent="0.2">
      <c r="R59424" s="235"/>
    </row>
    <row r="59425" spans="18:18" x14ac:dyDescent="0.2">
      <c r="R59425" s="234"/>
    </row>
    <row r="59426" spans="18:18" x14ac:dyDescent="0.2">
      <c r="R59426" s="236"/>
    </row>
    <row r="59427" spans="18:18" x14ac:dyDescent="0.2">
      <c r="R59427" s="236"/>
    </row>
    <row r="59428" spans="18:18" x14ac:dyDescent="0.2">
      <c r="R59428" s="234"/>
    </row>
    <row r="59429" spans="18:18" x14ac:dyDescent="0.2">
      <c r="R59429" s="236"/>
    </row>
    <row r="59430" spans="18:18" x14ac:dyDescent="0.2">
      <c r="R59430" s="236"/>
    </row>
    <row r="59431" spans="18:18" x14ac:dyDescent="0.2">
      <c r="R59431" s="237"/>
    </row>
    <row r="59432" spans="18:18" x14ac:dyDescent="0.2">
      <c r="R59432" s="237"/>
    </row>
    <row r="59437" spans="18:18" x14ac:dyDescent="0.2">
      <c r="R59437" s="97"/>
    </row>
    <row r="59438" spans="18:18" x14ac:dyDescent="0.2">
      <c r="R59438" s="234"/>
    </row>
    <row r="59439" spans="18:18" x14ac:dyDescent="0.2">
      <c r="R59439" s="262"/>
    </row>
    <row r="59440" spans="18:18" x14ac:dyDescent="0.2">
      <c r="R59440" s="234"/>
    </row>
    <row r="59441" spans="18:18" x14ac:dyDescent="0.2">
      <c r="R59441" s="234"/>
    </row>
    <row r="59442" spans="18:18" x14ac:dyDescent="0.2">
      <c r="R59442" s="94"/>
    </row>
    <row r="59457" spans="18:18" x14ac:dyDescent="0.2">
      <c r="R59457" s="235"/>
    </row>
    <row r="59458" spans="18:18" x14ac:dyDescent="0.2">
      <c r="R59458" s="234"/>
    </row>
    <row r="59459" spans="18:18" x14ac:dyDescent="0.2">
      <c r="R59459" s="236"/>
    </row>
    <row r="59460" spans="18:18" x14ac:dyDescent="0.2">
      <c r="R59460" s="236"/>
    </row>
    <row r="59461" spans="18:18" x14ac:dyDescent="0.2">
      <c r="R59461" s="234"/>
    </row>
    <row r="59462" spans="18:18" x14ac:dyDescent="0.2">
      <c r="R59462" s="236"/>
    </row>
    <row r="59463" spans="18:18" x14ac:dyDescent="0.2">
      <c r="R59463" s="236"/>
    </row>
    <row r="59464" spans="18:18" x14ac:dyDescent="0.2">
      <c r="R59464" s="237"/>
    </row>
    <row r="59465" spans="18:18" x14ac:dyDescent="0.2">
      <c r="R59465" s="237"/>
    </row>
    <row r="59470" spans="18:18" x14ac:dyDescent="0.2">
      <c r="R59470" s="97"/>
    </row>
    <row r="59471" spans="18:18" x14ac:dyDescent="0.2">
      <c r="R59471" s="234"/>
    </row>
    <row r="59472" spans="18:18" x14ac:dyDescent="0.2">
      <c r="R59472" s="262"/>
    </row>
    <row r="59473" spans="18:18" x14ac:dyDescent="0.2">
      <c r="R59473" s="234"/>
    </row>
    <row r="59474" spans="18:18" x14ac:dyDescent="0.2">
      <c r="R59474" s="234"/>
    </row>
    <row r="59475" spans="18:18" x14ac:dyDescent="0.2">
      <c r="R59475" s="94"/>
    </row>
    <row r="59490" spans="18:18" x14ac:dyDescent="0.2">
      <c r="R59490" s="235"/>
    </row>
    <row r="59491" spans="18:18" x14ac:dyDescent="0.2">
      <c r="R59491" s="234"/>
    </row>
    <row r="59492" spans="18:18" x14ac:dyDescent="0.2">
      <c r="R59492" s="236"/>
    </row>
    <row r="59493" spans="18:18" x14ac:dyDescent="0.2">
      <c r="R59493" s="236"/>
    </row>
    <row r="59494" spans="18:18" x14ac:dyDescent="0.2">
      <c r="R59494" s="234"/>
    </row>
    <row r="59495" spans="18:18" x14ac:dyDescent="0.2">
      <c r="R59495" s="236"/>
    </row>
    <row r="59496" spans="18:18" x14ac:dyDescent="0.2">
      <c r="R59496" s="236"/>
    </row>
    <row r="59497" spans="18:18" x14ac:dyDescent="0.2">
      <c r="R59497" s="237"/>
    </row>
    <row r="59498" spans="18:18" x14ac:dyDescent="0.2">
      <c r="R59498" s="237"/>
    </row>
    <row r="59503" spans="18:18" x14ac:dyDescent="0.2">
      <c r="R59503" s="97"/>
    </row>
    <row r="59504" spans="18:18" x14ac:dyDescent="0.2">
      <c r="R59504" s="234"/>
    </row>
    <row r="59505" spans="18:18" x14ac:dyDescent="0.2">
      <c r="R59505" s="262"/>
    </row>
    <row r="59506" spans="18:18" x14ac:dyDescent="0.2">
      <c r="R59506" s="234"/>
    </row>
    <row r="59507" spans="18:18" x14ac:dyDescent="0.2">
      <c r="R59507" s="234"/>
    </row>
    <row r="59508" spans="18:18" x14ac:dyDescent="0.2">
      <c r="R59508" s="94"/>
    </row>
    <row r="59523" spans="18:18" x14ac:dyDescent="0.2">
      <c r="R59523" s="235"/>
    </row>
    <row r="59524" spans="18:18" x14ac:dyDescent="0.2">
      <c r="R59524" s="234"/>
    </row>
    <row r="59525" spans="18:18" x14ac:dyDescent="0.2">
      <c r="R59525" s="236"/>
    </row>
    <row r="59526" spans="18:18" x14ac:dyDescent="0.2">
      <c r="R59526" s="236"/>
    </row>
    <row r="59527" spans="18:18" x14ac:dyDescent="0.2">
      <c r="R59527" s="234"/>
    </row>
    <row r="59528" spans="18:18" x14ac:dyDescent="0.2">
      <c r="R59528" s="236"/>
    </row>
    <row r="59529" spans="18:18" x14ac:dyDescent="0.2">
      <c r="R59529" s="236"/>
    </row>
    <row r="59530" spans="18:18" x14ac:dyDescent="0.2">
      <c r="R59530" s="237"/>
    </row>
    <row r="59531" spans="18:18" x14ac:dyDescent="0.2">
      <c r="R59531" s="237"/>
    </row>
    <row r="59536" spans="18:18" x14ac:dyDescent="0.2">
      <c r="R59536" s="97"/>
    </row>
    <row r="59537" spans="18:18" x14ac:dyDescent="0.2">
      <c r="R59537" s="234"/>
    </row>
    <row r="59538" spans="18:18" x14ac:dyDescent="0.2">
      <c r="R59538" s="262"/>
    </row>
    <row r="59539" spans="18:18" x14ac:dyDescent="0.2">
      <c r="R59539" s="234"/>
    </row>
    <row r="59540" spans="18:18" x14ac:dyDescent="0.2">
      <c r="R59540" s="234"/>
    </row>
    <row r="59541" spans="18:18" x14ac:dyDescent="0.2">
      <c r="R59541" s="94"/>
    </row>
    <row r="59556" spans="18:18" x14ac:dyDescent="0.2">
      <c r="R59556" s="235"/>
    </row>
    <row r="59557" spans="18:18" x14ac:dyDescent="0.2">
      <c r="R59557" s="234"/>
    </row>
    <row r="59558" spans="18:18" x14ac:dyDescent="0.2">
      <c r="R59558" s="236"/>
    </row>
    <row r="59559" spans="18:18" x14ac:dyDescent="0.2">
      <c r="R59559" s="236"/>
    </row>
    <row r="59560" spans="18:18" x14ac:dyDescent="0.2">
      <c r="R59560" s="234"/>
    </row>
    <row r="59561" spans="18:18" x14ac:dyDescent="0.2">
      <c r="R59561" s="236"/>
    </row>
    <row r="59562" spans="18:18" x14ac:dyDescent="0.2">
      <c r="R59562" s="236"/>
    </row>
    <row r="59563" spans="18:18" x14ac:dyDescent="0.2">
      <c r="R59563" s="237"/>
    </row>
    <row r="59564" spans="18:18" x14ac:dyDescent="0.2">
      <c r="R59564" s="237"/>
    </row>
    <row r="59569" spans="18:18" x14ac:dyDescent="0.2">
      <c r="R59569" s="97"/>
    </row>
    <row r="59570" spans="18:18" x14ac:dyDescent="0.2">
      <c r="R59570" s="234"/>
    </row>
    <row r="59571" spans="18:18" x14ac:dyDescent="0.2">
      <c r="R59571" s="262"/>
    </row>
    <row r="59572" spans="18:18" x14ac:dyDescent="0.2">
      <c r="R59572" s="234"/>
    </row>
    <row r="59573" spans="18:18" x14ac:dyDescent="0.2">
      <c r="R59573" s="234"/>
    </row>
    <row r="59574" spans="18:18" x14ac:dyDescent="0.2">
      <c r="R59574" s="94"/>
    </row>
    <row r="59589" spans="18:18" x14ac:dyDescent="0.2">
      <c r="R59589" s="235"/>
    </row>
    <row r="59590" spans="18:18" x14ac:dyDescent="0.2">
      <c r="R59590" s="234"/>
    </row>
    <row r="59591" spans="18:18" x14ac:dyDescent="0.2">
      <c r="R59591" s="236"/>
    </row>
    <row r="59592" spans="18:18" x14ac:dyDescent="0.2">
      <c r="R59592" s="236"/>
    </row>
    <row r="59593" spans="18:18" x14ac:dyDescent="0.2">
      <c r="R59593" s="234"/>
    </row>
    <row r="59594" spans="18:18" x14ac:dyDescent="0.2">
      <c r="R59594" s="236"/>
    </row>
    <row r="59595" spans="18:18" x14ac:dyDescent="0.2">
      <c r="R59595" s="236"/>
    </row>
    <row r="59596" spans="18:18" x14ac:dyDescent="0.2">
      <c r="R59596" s="237"/>
    </row>
    <row r="59597" spans="18:18" x14ac:dyDescent="0.2">
      <c r="R59597" s="237"/>
    </row>
    <row r="59602" spans="18:18" x14ac:dyDescent="0.2">
      <c r="R59602" s="97"/>
    </row>
    <row r="59603" spans="18:18" x14ac:dyDescent="0.2">
      <c r="R59603" s="234"/>
    </row>
    <row r="59604" spans="18:18" x14ac:dyDescent="0.2">
      <c r="R59604" s="262"/>
    </row>
    <row r="59605" spans="18:18" x14ac:dyDescent="0.2">
      <c r="R59605" s="234"/>
    </row>
    <row r="59606" spans="18:18" x14ac:dyDescent="0.2">
      <c r="R59606" s="234"/>
    </row>
    <row r="59607" spans="18:18" x14ac:dyDescent="0.2">
      <c r="R59607" s="94"/>
    </row>
    <row r="59622" spans="18:18" x14ac:dyDescent="0.2">
      <c r="R59622" s="235"/>
    </row>
    <row r="59623" spans="18:18" x14ac:dyDescent="0.2">
      <c r="R59623" s="234"/>
    </row>
    <row r="59624" spans="18:18" x14ac:dyDescent="0.2">
      <c r="R59624" s="236"/>
    </row>
    <row r="59625" spans="18:18" x14ac:dyDescent="0.2">
      <c r="R59625" s="236"/>
    </row>
    <row r="59626" spans="18:18" x14ac:dyDescent="0.2">
      <c r="R59626" s="234"/>
    </row>
    <row r="59627" spans="18:18" x14ac:dyDescent="0.2">
      <c r="R59627" s="236"/>
    </row>
    <row r="59628" spans="18:18" x14ac:dyDescent="0.2">
      <c r="R59628" s="236"/>
    </row>
    <row r="59629" spans="18:18" x14ac:dyDescent="0.2">
      <c r="R59629" s="237"/>
    </row>
    <row r="59630" spans="18:18" x14ac:dyDescent="0.2">
      <c r="R59630" s="237"/>
    </row>
    <row r="59635" spans="18:18" x14ac:dyDescent="0.2">
      <c r="R59635" s="97"/>
    </row>
    <row r="59636" spans="18:18" x14ac:dyDescent="0.2">
      <c r="R59636" s="234"/>
    </row>
    <row r="59637" spans="18:18" x14ac:dyDescent="0.2">
      <c r="R59637" s="262"/>
    </row>
    <row r="59638" spans="18:18" x14ac:dyDescent="0.2">
      <c r="R59638" s="234"/>
    </row>
    <row r="59639" spans="18:18" x14ac:dyDescent="0.2">
      <c r="R59639" s="234"/>
    </row>
    <row r="59640" spans="18:18" x14ac:dyDescent="0.2">
      <c r="R59640" s="94"/>
    </row>
    <row r="59655" spans="18:18" x14ac:dyDescent="0.2">
      <c r="R59655" s="235"/>
    </row>
    <row r="59656" spans="18:18" x14ac:dyDescent="0.2">
      <c r="R59656" s="234"/>
    </row>
    <row r="59657" spans="18:18" x14ac:dyDescent="0.2">
      <c r="R59657" s="236"/>
    </row>
    <row r="59658" spans="18:18" x14ac:dyDescent="0.2">
      <c r="R59658" s="236"/>
    </row>
    <row r="59659" spans="18:18" x14ac:dyDescent="0.2">
      <c r="R59659" s="234"/>
    </row>
    <row r="59660" spans="18:18" x14ac:dyDescent="0.2">
      <c r="R59660" s="236"/>
    </row>
    <row r="59661" spans="18:18" x14ac:dyDescent="0.2">
      <c r="R59661" s="236"/>
    </row>
    <row r="59662" spans="18:18" x14ac:dyDescent="0.2">
      <c r="R59662" s="237"/>
    </row>
    <row r="59663" spans="18:18" x14ac:dyDescent="0.2">
      <c r="R59663" s="237"/>
    </row>
    <row r="59668" spans="18:18" x14ac:dyDescent="0.2">
      <c r="R59668" s="97"/>
    </row>
    <row r="59669" spans="18:18" x14ac:dyDescent="0.2">
      <c r="R59669" s="234"/>
    </row>
    <row r="59670" spans="18:18" x14ac:dyDescent="0.2">
      <c r="R59670" s="262"/>
    </row>
    <row r="59671" spans="18:18" x14ac:dyDescent="0.2">
      <c r="R59671" s="234"/>
    </row>
    <row r="59672" spans="18:18" x14ac:dyDescent="0.2">
      <c r="R59672" s="234"/>
    </row>
    <row r="59673" spans="18:18" x14ac:dyDescent="0.2">
      <c r="R59673" s="94"/>
    </row>
    <row r="59688" spans="18:18" x14ac:dyDescent="0.2">
      <c r="R59688" s="235"/>
    </row>
    <row r="59689" spans="18:18" x14ac:dyDescent="0.2">
      <c r="R59689" s="234"/>
    </row>
    <row r="59690" spans="18:18" x14ac:dyDescent="0.2">
      <c r="R59690" s="236"/>
    </row>
    <row r="59691" spans="18:18" x14ac:dyDescent="0.2">
      <c r="R59691" s="236"/>
    </row>
    <row r="59692" spans="18:18" x14ac:dyDescent="0.2">
      <c r="R59692" s="234"/>
    </row>
    <row r="59693" spans="18:18" x14ac:dyDescent="0.2">
      <c r="R59693" s="236"/>
    </row>
    <row r="59694" spans="18:18" x14ac:dyDescent="0.2">
      <c r="R59694" s="236"/>
    </row>
    <row r="59695" spans="18:18" x14ac:dyDescent="0.2">
      <c r="R59695" s="237"/>
    </row>
    <row r="59696" spans="18:18" x14ac:dyDescent="0.2">
      <c r="R59696" s="237"/>
    </row>
    <row r="59701" spans="18:18" x14ac:dyDescent="0.2">
      <c r="R59701" s="97"/>
    </row>
    <row r="59702" spans="18:18" x14ac:dyDescent="0.2">
      <c r="R59702" s="234"/>
    </row>
    <row r="59703" spans="18:18" x14ac:dyDescent="0.2">
      <c r="R59703" s="262"/>
    </row>
    <row r="59704" spans="18:18" x14ac:dyDescent="0.2">
      <c r="R59704" s="234"/>
    </row>
    <row r="59705" spans="18:18" x14ac:dyDescent="0.2">
      <c r="R59705" s="234"/>
    </row>
    <row r="59706" spans="18:18" x14ac:dyDescent="0.2">
      <c r="R59706" s="94"/>
    </row>
    <row r="59721" spans="18:18" x14ac:dyDescent="0.2">
      <c r="R59721" s="235"/>
    </row>
    <row r="59722" spans="18:18" x14ac:dyDescent="0.2">
      <c r="R59722" s="234"/>
    </row>
    <row r="59723" spans="18:18" x14ac:dyDescent="0.2">
      <c r="R59723" s="236"/>
    </row>
    <row r="59724" spans="18:18" x14ac:dyDescent="0.2">
      <c r="R59724" s="236"/>
    </row>
    <row r="59725" spans="18:18" x14ac:dyDescent="0.2">
      <c r="R59725" s="234"/>
    </row>
    <row r="59726" spans="18:18" x14ac:dyDescent="0.2">
      <c r="R59726" s="236"/>
    </row>
    <row r="59727" spans="18:18" x14ac:dyDescent="0.2">
      <c r="R59727" s="236"/>
    </row>
    <row r="59728" spans="18:18" x14ac:dyDescent="0.2">
      <c r="R59728" s="237"/>
    </row>
    <row r="59729" spans="18:18" x14ac:dyDescent="0.2">
      <c r="R59729" s="237"/>
    </row>
    <row r="59734" spans="18:18" x14ac:dyDescent="0.2">
      <c r="R59734" s="97"/>
    </row>
    <row r="59735" spans="18:18" x14ac:dyDescent="0.2">
      <c r="R59735" s="234"/>
    </row>
    <row r="59736" spans="18:18" x14ac:dyDescent="0.2">
      <c r="R59736" s="262"/>
    </row>
    <row r="59737" spans="18:18" x14ac:dyDescent="0.2">
      <c r="R59737" s="234"/>
    </row>
    <row r="59738" spans="18:18" x14ac:dyDescent="0.2">
      <c r="R59738" s="234"/>
    </row>
    <row r="59739" spans="18:18" x14ac:dyDescent="0.2">
      <c r="R59739" s="94"/>
    </row>
    <row r="59754" spans="18:18" x14ac:dyDescent="0.2">
      <c r="R59754" s="235"/>
    </row>
    <row r="59755" spans="18:18" x14ac:dyDescent="0.2">
      <c r="R59755" s="234"/>
    </row>
    <row r="59756" spans="18:18" x14ac:dyDescent="0.2">
      <c r="R59756" s="236"/>
    </row>
    <row r="59757" spans="18:18" x14ac:dyDescent="0.2">
      <c r="R59757" s="236"/>
    </row>
    <row r="59758" spans="18:18" x14ac:dyDescent="0.2">
      <c r="R59758" s="234"/>
    </row>
    <row r="59759" spans="18:18" x14ac:dyDescent="0.2">
      <c r="R59759" s="236"/>
    </row>
    <row r="59760" spans="18:18" x14ac:dyDescent="0.2">
      <c r="R59760" s="236"/>
    </row>
    <row r="59761" spans="18:18" x14ac:dyDescent="0.2">
      <c r="R59761" s="237"/>
    </row>
    <row r="59762" spans="18:18" x14ac:dyDescent="0.2">
      <c r="R59762" s="237"/>
    </row>
    <row r="59767" spans="18:18" x14ac:dyDescent="0.2">
      <c r="R59767" s="97"/>
    </row>
    <row r="59768" spans="18:18" x14ac:dyDescent="0.2">
      <c r="R59768" s="234"/>
    </row>
    <row r="59769" spans="18:18" x14ac:dyDescent="0.2">
      <c r="R59769" s="262"/>
    </row>
    <row r="59770" spans="18:18" x14ac:dyDescent="0.2">
      <c r="R59770" s="234"/>
    </row>
    <row r="59771" spans="18:18" x14ac:dyDescent="0.2">
      <c r="R59771" s="234"/>
    </row>
    <row r="59772" spans="18:18" x14ac:dyDescent="0.2">
      <c r="R59772" s="94"/>
    </row>
    <row r="59787" spans="18:18" x14ac:dyDescent="0.2">
      <c r="R59787" s="235"/>
    </row>
    <row r="59788" spans="18:18" x14ac:dyDescent="0.2">
      <c r="R59788" s="234"/>
    </row>
    <row r="59789" spans="18:18" x14ac:dyDescent="0.2">
      <c r="R59789" s="236"/>
    </row>
    <row r="59790" spans="18:18" x14ac:dyDescent="0.2">
      <c r="R59790" s="236"/>
    </row>
    <row r="59791" spans="18:18" x14ac:dyDescent="0.2">
      <c r="R59791" s="234"/>
    </row>
    <row r="59792" spans="18:18" x14ac:dyDescent="0.2">
      <c r="R59792" s="236"/>
    </row>
    <row r="59793" spans="18:18" x14ac:dyDescent="0.2">
      <c r="R59793" s="236"/>
    </row>
    <row r="59794" spans="18:18" x14ac:dyDescent="0.2">
      <c r="R59794" s="237"/>
    </row>
    <row r="59795" spans="18:18" x14ac:dyDescent="0.2">
      <c r="R59795" s="237"/>
    </row>
    <row r="59800" spans="18:18" x14ac:dyDescent="0.2">
      <c r="R59800" s="97"/>
    </row>
    <row r="59801" spans="18:18" x14ac:dyDescent="0.2">
      <c r="R59801" s="234"/>
    </row>
    <row r="59802" spans="18:18" x14ac:dyDescent="0.2">
      <c r="R59802" s="262"/>
    </row>
    <row r="59803" spans="18:18" x14ac:dyDescent="0.2">
      <c r="R59803" s="234"/>
    </row>
    <row r="59804" spans="18:18" x14ac:dyDescent="0.2">
      <c r="R59804" s="234"/>
    </row>
    <row r="59805" spans="18:18" x14ac:dyDescent="0.2">
      <c r="R59805" s="94"/>
    </row>
    <row r="59820" spans="18:18" x14ac:dyDescent="0.2">
      <c r="R59820" s="235"/>
    </row>
    <row r="59821" spans="18:18" x14ac:dyDescent="0.2">
      <c r="R59821" s="234"/>
    </row>
    <row r="59822" spans="18:18" x14ac:dyDescent="0.2">
      <c r="R59822" s="236"/>
    </row>
    <row r="59823" spans="18:18" x14ac:dyDescent="0.2">
      <c r="R59823" s="236"/>
    </row>
    <row r="59824" spans="18:18" x14ac:dyDescent="0.2">
      <c r="R59824" s="234"/>
    </row>
    <row r="59825" spans="18:18" x14ac:dyDescent="0.2">
      <c r="R59825" s="236"/>
    </row>
    <row r="59826" spans="18:18" x14ac:dyDescent="0.2">
      <c r="R59826" s="236"/>
    </row>
    <row r="59827" spans="18:18" x14ac:dyDescent="0.2">
      <c r="R59827" s="237"/>
    </row>
    <row r="59828" spans="18:18" x14ac:dyDescent="0.2">
      <c r="R59828" s="237"/>
    </row>
    <row r="59833" spans="18:18" x14ac:dyDescent="0.2">
      <c r="R59833" s="97"/>
    </row>
    <row r="59834" spans="18:18" x14ac:dyDescent="0.2">
      <c r="R59834" s="234"/>
    </row>
    <row r="59835" spans="18:18" x14ac:dyDescent="0.2">
      <c r="R59835" s="262"/>
    </row>
    <row r="59836" spans="18:18" x14ac:dyDescent="0.2">
      <c r="R59836" s="234"/>
    </row>
    <row r="59837" spans="18:18" x14ac:dyDescent="0.2">
      <c r="R59837" s="234"/>
    </row>
    <row r="59838" spans="18:18" x14ac:dyDescent="0.2">
      <c r="R59838" s="94"/>
    </row>
    <row r="59853" spans="18:18" x14ac:dyDescent="0.2">
      <c r="R59853" s="235"/>
    </row>
    <row r="59854" spans="18:18" x14ac:dyDescent="0.2">
      <c r="R59854" s="234"/>
    </row>
    <row r="59855" spans="18:18" x14ac:dyDescent="0.2">
      <c r="R59855" s="236"/>
    </row>
    <row r="59856" spans="18:18" x14ac:dyDescent="0.2">
      <c r="R59856" s="236"/>
    </row>
    <row r="59857" spans="18:18" x14ac:dyDescent="0.2">
      <c r="R59857" s="234"/>
    </row>
    <row r="59858" spans="18:18" x14ac:dyDescent="0.2">
      <c r="R59858" s="236"/>
    </row>
    <row r="59859" spans="18:18" x14ac:dyDescent="0.2">
      <c r="R59859" s="236"/>
    </row>
    <row r="59860" spans="18:18" x14ac:dyDescent="0.2">
      <c r="R59860" s="237"/>
    </row>
    <row r="59861" spans="18:18" x14ac:dyDescent="0.2">
      <c r="R59861" s="237"/>
    </row>
    <row r="59866" spans="18:18" x14ac:dyDescent="0.2">
      <c r="R59866" s="97"/>
    </row>
    <row r="59867" spans="18:18" x14ac:dyDescent="0.2">
      <c r="R59867" s="234"/>
    </row>
    <row r="59868" spans="18:18" x14ac:dyDescent="0.2">
      <c r="R59868" s="262"/>
    </row>
    <row r="59869" spans="18:18" x14ac:dyDescent="0.2">
      <c r="R59869" s="234"/>
    </row>
    <row r="59870" spans="18:18" x14ac:dyDescent="0.2">
      <c r="R59870" s="234"/>
    </row>
    <row r="59871" spans="18:18" x14ac:dyDescent="0.2">
      <c r="R59871" s="94"/>
    </row>
    <row r="59886" spans="18:18" x14ac:dyDescent="0.2">
      <c r="R59886" s="235"/>
    </row>
    <row r="59887" spans="18:18" x14ac:dyDescent="0.2">
      <c r="R59887" s="234"/>
    </row>
    <row r="59888" spans="18:18" x14ac:dyDescent="0.2">
      <c r="R59888" s="236"/>
    </row>
    <row r="59889" spans="18:18" x14ac:dyDescent="0.2">
      <c r="R59889" s="236"/>
    </row>
    <row r="59890" spans="18:18" x14ac:dyDescent="0.2">
      <c r="R59890" s="234"/>
    </row>
    <row r="59891" spans="18:18" x14ac:dyDescent="0.2">
      <c r="R59891" s="236"/>
    </row>
    <row r="59892" spans="18:18" x14ac:dyDescent="0.2">
      <c r="R59892" s="236"/>
    </row>
    <row r="59893" spans="18:18" x14ac:dyDescent="0.2">
      <c r="R59893" s="237"/>
    </row>
    <row r="59894" spans="18:18" x14ac:dyDescent="0.2">
      <c r="R59894" s="237"/>
    </row>
    <row r="59899" spans="18:18" x14ac:dyDescent="0.2">
      <c r="R59899" s="97"/>
    </row>
    <row r="59900" spans="18:18" x14ac:dyDescent="0.2">
      <c r="R59900" s="234"/>
    </row>
    <row r="59901" spans="18:18" x14ac:dyDescent="0.2">
      <c r="R59901" s="262"/>
    </row>
    <row r="59902" spans="18:18" x14ac:dyDescent="0.2">
      <c r="R59902" s="234"/>
    </row>
    <row r="59903" spans="18:18" x14ac:dyDescent="0.2">
      <c r="R59903" s="234"/>
    </row>
    <row r="59904" spans="18:18" x14ac:dyDescent="0.2">
      <c r="R59904" s="94"/>
    </row>
    <row r="59919" spans="18:18" x14ac:dyDescent="0.2">
      <c r="R59919" s="235"/>
    </row>
    <row r="59920" spans="18:18" x14ac:dyDescent="0.2">
      <c r="R59920" s="234"/>
    </row>
    <row r="59921" spans="18:18" x14ac:dyDescent="0.2">
      <c r="R59921" s="236"/>
    </row>
    <row r="59922" spans="18:18" x14ac:dyDescent="0.2">
      <c r="R59922" s="236"/>
    </row>
    <row r="59923" spans="18:18" x14ac:dyDescent="0.2">
      <c r="R59923" s="234"/>
    </row>
    <row r="59924" spans="18:18" x14ac:dyDescent="0.2">
      <c r="R59924" s="236"/>
    </row>
    <row r="59925" spans="18:18" x14ac:dyDescent="0.2">
      <c r="R59925" s="236"/>
    </row>
    <row r="59926" spans="18:18" x14ac:dyDescent="0.2">
      <c r="R59926" s="237"/>
    </row>
    <row r="59927" spans="18:18" x14ac:dyDescent="0.2">
      <c r="R59927" s="237"/>
    </row>
    <row r="59932" spans="18:18" x14ac:dyDescent="0.2">
      <c r="R59932" s="97"/>
    </row>
    <row r="59933" spans="18:18" x14ac:dyDescent="0.2">
      <c r="R59933" s="234"/>
    </row>
    <row r="59934" spans="18:18" x14ac:dyDescent="0.2">
      <c r="R59934" s="262"/>
    </row>
    <row r="59935" spans="18:18" x14ac:dyDescent="0.2">
      <c r="R59935" s="234"/>
    </row>
    <row r="59936" spans="18:18" x14ac:dyDescent="0.2">
      <c r="R59936" s="234"/>
    </row>
    <row r="59937" spans="18:18" x14ac:dyDescent="0.2">
      <c r="R59937" s="94"/>
    </row>
    <row r="59952" spans="18:18" x14ac:dyDescent="0.2">
      <c r="R59952" s="235"/>
    </row>
    <row r="59953" spans="18:18" x14ac:dyDescent="0.2">
      <c r="R59953" s="234"/>
    </row>
    <row r="59954" spans="18:18" x14ac:dyDescent="0.2">
      <c r="R59954" s="236"/>
    </row>
    <row r="59955" spans="18:18" x14ac:dyDescent="0.2">
      <c r="R59955" s="236"/>
    </row>
    <row r="59956" spans="18:18" x14ac:dyDescent="0.2">
      <c r="R59956" s="234"/>
    </row>
    <row r="59957" spans="18:18" x14ac:dyDescent="0.2">
      <c r="R59957" s="236"/>
    </row>
    <row r="59958" spans="18:18" x14ac:dyDescent="0.2">
      <c r="R59958" s="236"/>
    </row>
    <row r="59959" spans="18:18" x14ac:dyDescent="0.2">
      <c r="R59959" s="237"/>
    </row>
    <row r="59960" spans="18:18" x14ac:dyDescent="0.2">
      <c r="R59960" s="237"/>
    </row>
    <row r="59965" spans="18:18" x14ac:dyDescent="0.2">
      <c r="R59965" s="97"/>
    </row>
    <row r="59966" spans="18:18" x14ac:dyDescent="0.2">
      <c r="R59966" s="234"/>
    </row>
    <row r="59967" spans="18:18" x14ac:dyDescent="0.2">
      <c r="R59967" s="262"/>
    </row>
    <row r="59968" spans="18:18" x14ac:dyDescent="0.2">
      <c r="R59968" s="234"/>
    </row>
    <row r="59969" spans="18:18" x14ac:dyDescent="0.2">
      <c r="R59969" s="234"/>
    </row>
    <row r="59970" spans="18:18" x14ac:dyDescent="0.2">
      <c r="R59970" s="94"/>
    </row>
    <row r="59985" spans="18:18" x14ac:dyDescent="0.2">
      <c r="R59985" s="235"/>
    </row>
    <row r="59986" spans="18:18" x14ac:dyDescent="0.2">
      <c r="R59986" s="234"/>
    </row>
    <row r="59987" spans="18:18" x14ac:dyDescent="0.2">
      <c r="R59987" s="236"/>
    </row>
    <row r="59988" spans="18:18" x14ac:dyDescent="0.2">
      <c r="R59988" s="236"/>
    </row>
    <row r="59989" spans="18:18" x14ac:dyDescent="0.2">
      <c r="R59989" s="234"/>
    </row>
    <row r="59990" spans="18:18" x14ac:dyDescent="0.2">
      <c r="R59990" s="236"/>
    </row>
    <row r="59991" spans="18:18" x14ac:dyDescent="0.2">
      <c r="R59991" s="236"/>
    </row>
    <row r="59992" spans="18:18" x14ac:dyDescent="0.2">
      <c r="R59992" s="237"/>
    </row>
    <row r="59993" spans="18:18" x14ac:dyDescent="0.2">
      <c r="R59993" s="237"/>
    </row>
    <row r="59998" spans="18:18" x14ac:dyDescent="0.2">
      <c r="R59998" s="97"/>
    </row>
    <row r="59999" spans="18:18" x14ac:dyDescent="0.2">
      <c r="R59999" s="234"/>
    </row>
    <row r="60000" spans="18:18" x14ac:dyDescent="0.2">
      <c r="R60000" s="262"/>
    </row>
    <row r="60001" spans="18:18" x14ac:dyDescent="0.2">
      <c r="R60001" s="234"/>
    </row>
    <row r="60002" spans="18:18" x14ac:dyDescent="0.2">
      <c r="R60002" s="234"/>
    </row>
    <row r="60003" spans="18:18" x14ac:dyDescent="0.2">
      <c r="R60003" s="94"/>
    </row>
    <row r="60018" spans="18:18" x14ac:dyDescent="0.2">
      <c r="R60018" s="235"/>
    </row>
    <row r="60019" spans="18:18" x14ac:dyDescent="0.2">
      <c r="R60019" s="234"/>
    </row>
    <row r="60020" spans="18:18" x14ac:dyDescent="0.2">
      <c r="R60020" s="236"/>
    </row>
    <row r="60021" spans="18:18" x14ac:dyDescent="0.2">
      <c r="R60021" s="236"/>
    </row>
    <row r="60022" spans="18:18" x14ac:dyDescent="0.2">
      <c r="R60022" s="234"/>
    </row>
    <row r="60023" spans="18:18" x14ac:dyDescent="0.2">
      <c r="R60023" s="236"/>
    </row>
    <row r="60024" spans="18:18" x14ac:dyDescent="0.2">
      <c r="R60024" s="236"/>
    </row>
    <row r="60025" spans="18:18" x14ac:dyDescent="0.2">
      <c r="R60025" s="237"/>
    </row>
    <row r="60026" spans="18:18" x14ac:dyDescent="0.2">
      <c r="R60026" s="237"/>
    </row>
    <row r="60031" spans="18:18" x14ac:dyDescent="0.2">
      <c r="R60031" s="97"/>
    </row>
    <row r="60032" spans="18:18" x14ac:dyDescent="0.2">
      <c r="R60032" s="234"/>
    </row>
    <row r="60033" spans="18:18" x14ac:dyDescent="0.2">
      <c r="R60033" s="262"/>
    </row>
    <row r="60034" spans="18:18" x14ac:dyDescent="0.2">
      <c r="R60034" s="234"/>
    </row>
    <row r="60035" spans="18:18" x14ac:dyDescent="0.2">
      <c r="R60035" s="234"/>
    </row>
    <row r="60036" spans="18:18" x14ac:dyDescent="0.2">
      <c r="R60036" s="94"/>
    </row>
    <row r="60051" spans="18:18" x14ac:dyDescent="0.2">
      <c r="R60051" s="235"/>
    </row>
    <row r="60052" spans="18:18" x14ac:dyDescent="0.2">
      <c r="R60052" s="234"/>
    </row>
    <row r="60053" spans="18:18" x14ac:dyDescent="0.2">
      <c r="R60053" s="236"/>
    </row>
    <row r="60054" spans="18:18" x14ac:dyDescent="0.2">
      <c r="R60054" s="236"/>
    </row>
    <row r="60055" spans="18:18" x14ac:dyDescent="0.2">
      <c r="R60055" s="234"/>
    </row>
    <row r="60056" spans="18:18" x14ac:dyDescent="0.2">
      <c r="R60056" s="236"/>
    </row>
    <row r="60057" spans="18:18" x14ac:dyDescent="0.2">
      <c r="R60057" s="236"/>
    </row>
    <row r="60058" spans="18:18" x14ac:dyDescent="0.2">
      <c r="R60058" s="237"/>
    </row>
    <row r="60059" spans="18:18" x14ac:dyDescent="0.2">
      <c r="R60059" s="237"/>
    </row>
    <row r="60064" spans="18:18" x14ac:dyDescent="0.2">
      <c r="R60064" s="97"/>
    </row>
    <row r="60065" spans="18:18" x14ac:dyDescent="0.2">
      <c r="R60065" s="234"/>
    </row>
    <row r="60066" spans="18:18" x14ac:dyDescent="0.2">
      <c r="R60066" s="262"/>
    </row>
    <row r="60067" spans="18:18" x14ac:dyDescent="0.2">
      <c r="R60067" s="234"/>
    </row>
    <row r="60068" spans="18:18" x14ac:dyDescent="0.2">
      <c r="R60068" s="234"/>
    </row>
    <row r="60069" spans="18:18" x14ac:dyDescent="0.2">
      <c r="R60069" s="94"/>
    </row>
    <row r="60084" spans="18:18" x14ac:dyDescent="0.2">
      <c r="R60084" s="235"/>
    </row>
    <row r="60085" spans="18:18" x14ac:dyDescent="0.2">
      <c r="R60085" s="234"/>
    </row>
    <row r="60086" spans="18:18" x14ac:dyDescent="0.2">
      <c r="R60086" s="236"/>
    </row>
    <row r="60087" spans="18:18" x14ac:dyDescent="0.2">
      <c r="R60087" s="236"/>
    </row>
    <row r="60088" spans="18:18" x14ac:dyDescent="0.2">
      <c r="R60088" s="234"/>
    </row>
    <row r="60089" spans="18:18" x14ac:dyDescent="0.2">
      <c r="R60089" s="236"/>
    </row>
    <row r="60090" spans="18:18" x14ac:dyDescent="0.2">
      <c r="R60090" s="236"/>
    </row>
    <row r="60091" spans="18:18" x14ac:dyDescent="0.2">
      <c r="R60091" s="237"/>
    </row>
    <row r="60092" spans="18:18" x14ac:dyDescent="0.2">
      <c r="R60092" s="237"/>
    </row>
    <row r="60097" spans="18:18" x14ac:dyDescent="0.2">
      <c r="R60097" s="97"/>
    </row>
    <row r="60098" spans="18:18" x14ac:dyDescent="0.2">
      <c r="R60098" s="234"/>
    </row>
    <row r="60099" spans="18:18" x14ac:dyDescent="0.2">
      <c r="R60099" s="262"/>
    </row>
    <row r="60100" spans="18:18" x14ac:dyDescent="0.2">
      <c r="R60100" s="234"/>
    </row>
    <row r="60101" spans="18:18" x14ac:dyDescent="0.2">
      <c r="R60101" s="234"/>
    </row>
    <row r="60102" spans="18:18" x14ac:dyDescent="0.2">
      <c r="R60102" s="94"/>
    </row>
    <row r="60117" spans="18:18" x14ac:dyDescent="0.2">
      <c r="R60117" s="235"/>
    </row>
    <row r="60118" spans="18:18" x14ac:dyDescent="0.2">
      <c r="R60118" s="234"/>
    </row>
    <row r="60119" spans="18:18" x14ac:dyDescent="0.2">
      <c r="R60119" s="236"/>
    </row>
    <row r="60120" spans="18:18" x14ac:dyDescent="0.2">
      <c r="R60120" s="236"/>
    </row>
    <row r="60121" spans="18:18" x14ac:dyDescent="0.2">
      <c r="R60121" s="234"/>
    </row>
    <row r="60122" spans="18:18" x14ac:dyDescent="0.2">
      <c r="R60122" s="236"/>
    </row>
    <row r="60123" spans="18:18" x14ac:dyDescent="0.2">
      <c r="R60123" s="236"/>
    </row>
    <row r="60124" spans="18:18" x14ac:dyDescent="0.2">
      <c r="R60124" s="237"/>
    </row>
    <row r="60125" spans="18:18" x14ac:dyDescent="0.2">
      <c r="R60125" s="237"/>
    </row>
    <row r="60130" spans="18:18" x14ac:dyDescent="0.2">
      <c r="R60130" s="97"/>
    </row>
    <row r="60131" spans="18:18" x14ac:dyDescent="0.2">
      <c r="R60131" s="234"/>
    </row>
    <row r="60132" spans="18:18" x14ac:dyDescent="0.2">
      <c r="R60132" s="262"/>
    </row>
    <row r="60133" spans="18:18" x14ac:dyDescent="0.2">
      <c r="R60133" s="234"/>
    </row>
    <row r="60134" spans="18:18" x14ac:dyDescent="0.2">
      <c r="R60134" s="234"/>
    </row>
    <row r="60135" spans="18:18" x14ac:dyDescent="0.2">
      <c r="R60135" s="94"/>
    </row>
    <row r="60150" spans="18:18" x14ac:dyDescent="0.2">
      <c r="R60150" s="235"/>
    </row>
    <row r="60151" spans="18:18" x14ac:dyDescent="0.2">
      <c r="R60151" s="234"/>
    </row>
    <row r="60152" spans="18:18" x14ac:dyDescent="0.2">
      <c r="R60152" s="236"/>
    </row>
    <row r="60153" spans="18:18" x14ac:dyDescent="0.2">
      <c r="R60153" s="236"/>
    </row>
    <row r="60154" spans="18:18" x14ac:dyDescent="0.2">
      <c r="R60154" s="234"/>
    </row>
    <row r="60155" spans="18:18" x14ac:dyDescent="0.2">
      <c r="R60155" s="236"/>
    </row>
    <row r="60156" spans="18:18" x14ac:dyDescent="0.2">
      <c r="R60156" s="236"/>
    </row>
    <row r="60157" spans="18:18" x14ac:dyDescent="0.2">
      <c r="R60157" s="237"/>
    </row>
    <row r="60158" spans="18:18" x14ac:dyDescent="0.2">
      <c r="R60158" s="237"/>
    </row>
    <row r="60163" spans="18:18" x14ac:dyDescent="0.2">
      <c r="R60163" s="97"/>
    </row>
    <row r="60164" spans="18:18" x14ac:dyDescent="0.2">
      <c r="R60164" s="234"/>
    </row>
    <row r="60165" spans="18:18" x14ac:dyDescent="0.2">
      <c r="R60165" s="262"/>
    </row>
    <row r="60166" spans="18:18" x14ac:dyDescent="0.2">
      <c r="R60166" s="234"/>
    </row>
    <row r="60167" spans="18:18" x14ac:dyDescent="0.2">
      <c r="R60167" s="234"/>
    </row>
    <row r="60168" spans="18:18" x14ac:dyDescent="0.2">
      <c r="R60168" s="94"/>
    </row>
    <row r="60183" spans="18:18" x14ac:dyDescent="0.2">
      <c r="R60183" s="235"/>
    </row>
    <row r="60184" spans="18:18" x14ac:dyDescent="0.2">
      <c r="R60184" s="234"/>
    </row>
    <row r="60185" spans="18:18" x14ac:dyDescent="0.2">
      <c r="R60185" s="236"/>
    </row>
    <row r="60186" spans="18:18" x14ac:dyDescent="0.2">
      <c r="R60186" s="236"/>
    </row>
    <row r="60187" spans="18:18" x14ac:dyDescent="0.2">
      <c r="R60187" s="234"/>
    </row>
    <row r="60188" spans="18:18" x14ac:dyDescent="0.2">
      <c r="R60188" s="236"/>
    </row>
    <row r="60189" spans="18:18" x14ac:dyDescent="0.2">
      <c r="R60189" s="236"/>
    </row>
    <row r="60190" spans="18:18" x14ac:dyDescent="0.2">
      <c r="R60190" s="237"/>
    </row>
    <row r="60191" spans="18:18" x14ac:dyDescent="0.2">
      <c r="R60191" s="237"/>
    </row>
    <row r="60196" spans="18:18" x14ac:dyDescent="0.2">
      <c r="R60196" s="97"/>
    </row>
    <row r="60197" spans="18:18" x14ac:dyDescent="0.2">
      <c r="R60197" s="234"/>
    </row>
    <row r="60198" spans="18:18" x14ac:dyDescent="0.2">
      <c r="R60198" s="262"/>
    </row>
    <row r="60199" spans="18:18" x14ac:dyDescent="0.2">
      <c r="R60199" s="234"/>
    </row>
    <row r="60200" spans="18:18" x14ac:dyDescent="0.2">
      <c r="R60200" s="234"/>
    </row>
    <row r="60201" spans="18:18" x14ac:dyDescent="0.2">
      <c r="R60201" s="94"/>
    </row>
    <row r="60216" spans="18:18" x14ac:dyDescent="0.2">
      <c r="R60216" s="235"/>
    </row>
    <row r="60217" spans="18:18" x14ac:dyDescent="0.2">
      <c r="R60217" s="234"/>
    </row>
    <row r="60218" spans="18:18" x14ac:dyDescent="0.2">
      <c r="R60218" s="236"/>
    </row>
    <row r="60219" spans="18:18" x14ac:dyDescent="0.2">
      <c r="R60219" s="236"/>
    </row>
    <row r="60220" spans="18:18" x14ac:dyDescent="0.2">
      <c r="R60220" s="234"/>
    </row>
    <row r="60221" spans="18:18" x14ac:dyDescent="0.2">
      <c r="R60221" s="236"/>
    </row>
    <row r="60222" spans="18:18" x14ac:dyDescent="0.2">
      <c r="R60222" s="236"/>
    </row>
    <row r="60223" spans="18:18" x14ac:dyDescent="0.2">
      <c r="R60223" s="237"/>
    </row>
    <row r="60224" spans="18:18" x14ac:dyDescent="0.2">
      <c r="R60224" s="237"/>
    </row>
    <row r="60229" spans="18:18" x14ac:dyDescent="0.2">
      <c r="R60229" s="97"/>
    </row>
    <row r="60230" spans="18:18" x14ac:dyDescent="0.2">
      <c r="R60230" s="234"/>
    </row>
    <row r="60231" spans="18:18" x14ac:dyDescent="0.2">
      <c r="R60231" s="262"/>
    </row>
    <row r="60232" spans="18:18" x14ac:dyDescent="0.2">
      <c r="R60232" s="234"/>
    </row>
    <row r="60233" spans="18:18" x14ac:dyDescent="0.2">
      <c r="R60233" s="234"/>
    </row>
    <row r="60234" spans="18:18" x14ac:dyDescent="0.2">
      <c r="R60234" s="94"/>
    </row>
    <row r="60249" spans="18:18" x14ac:dyDescent="0.2">
      <c r="R60249" s="235"/>
    </row>
    <row r="60250" spans="18:18" x14ac:dyDescent="0.2">
      <c r="R60250" s="234"/>
    </row>
    <row r="60251" spans="18:18" x14ac:dyDescent="0.2">
      <c r="R60251" s="236"/>
    </row>
    <row r="60252" spans="18:18" x14ac:dyDescent="0.2">
      <c r="R60252" s="236"/>
    </row>
    <row r="60253" spans="18:18" x14ac:dyDescent="0.2">
      <c r="R60253" s="234"/>
    </row>
    <row r="60254" spans="18:18" x14ac:dyDescent="0.2">
      <c r="R60254" s="236"/>
    </row>
    <row r="60255" spans="18:18" x14ac:dyDescent="0.2">
      <c r="R60255" s="236"/>
    </row>
    <row r="60256" spans="18:18" x14ac:dyDescent="0.2">
      <c r="R60256" s="237"/>
    </row>
    <row r="60257" spans="18:18" x14ac:dyDescent="0.2">
      <c r="R60257" s="237"/>
    </row>
    <row r="60262" spans="18:18" x14ac:dyDescent="0.2">
      <c r="R60262" s="97"/>
    </row>
    <row r="60263" spans="18:18" x14ac:dyDescent="0.2">
      <c r="R60263" s="234"/>
    </row>
    <row r="60264" spans="18:18" x14ac:dyDescent="0.2">
      <c r="R60264" s="262"/>
    </row>
    <row r="60265" spans="18:18" x14ac:dyDescent="0.2">
      <c r="R60265" s="234"/>
    </row>
    <row r="60266" spans="18:18" x14ac:dyDescent="0.2">
      <c r="R60266" s="234"/>
    </row>
    <row r="60267" spans="18:18" x14ac:dyDescent="0.2">
      <c r="R60267" s="94"/>
    </row>
    <row r="60282" spans="18:18" x14ac:dyDescent="0.2">
      <c r="R60282" s="235"/>
    </row>
    <row r="60283" spans="18:18" x14ac:dyDescent="0.2">
      <c r="R60283" s="234"/>
    </row>
    <row r="60284" spans="18:18" x14ac:dyDescent="0.2">
      <c r="R60284" s="236"/>
    </row>
    <row r="60285" spans="18:18" x14ac:dyDescent="0.2">
      <c r="R60285" s="236"/>
    </row>
    <row r="60286" spans="18:18" x14ac:dyDescent="0.2">
      <c r="R60286" s="234"/>
    </row>
    <row r="60287" spans="18:18" x14ac:dyDescent="0.2">
      <c r="R60287" s="236"/>
    </row>
    <row r="60288" spans="18:18" x14ac:dyDescent="0.2">
      <c r="R60288" s="236"/>
    </row>
    <row r="60289" spans="18:18" x14ac:dyDescent="0.2">
      <c r="R60289" s="237"/>
    </row>
    <row r="60290" spans="18:18" x14ac:dyDescent="0.2">
      <c r="R60290" s="237"/>
    </row>
    <row r="60295" spans="18:18" x14ac:dyDescent="0.2">
      <c r="R60295" s="97"/>
    </row>
    <row r="60296" spans="18:18" x14ac:dyDescent="0.2">
      <c r="R60296" s="234"/>
    </row>
    <row r="60297" spans="18:18" x14ac:dyDescent="0.2">
      <c r="R60297" s="262"/>
    </row>
    <row r="60298" spans="18:18" x14ac:dyDescent="0.2">
      <c r="R60298" s="234"/>
    </row>
    <row r="60299" spans="18:18" x14ac:dyDescent="0.2">
      <c r="R60299" s="234"/>
    </row>
    <row r="60300" spans="18:18" x14ac:dyDescent="0.2">
      <c r="R60300" s="94"/>
    </row>
    <row r="60315" spans="18:18" x14ac:dyDescent="0.2">
      <c r="R60315" s="235"/>
    </row>
    <row r="60316" spans="18:18" x14ac:dyDescent="0.2">
      <c r="R60316" s="234"/>
    </row>
    <row r="60317" spans="18:18" x14ac:dyDescent="0.2">
      <c r="R60317" s="236"/>
    </row>
    <row r="60318" spans="18:18" x14ac:dyDescent="0.2">
      <c r="R60318" s="236"/>
    </row>
    <row r="60319" spans="18:18" x14ac:dyDescent="0.2">
      <c r="R60319" s="234"/>
    </row>
    <row r="60320" spans="18:18" x14ac:dyDescent="0.2">
      <c r="R60320" s="236"/>
    </row>
    <row r="60321" spans="18:18" x14ac:dyDescent="0.2">
      <c r="R60321" s="236"/>
    </row>
    <row r="60322" spans="18:18" x14ac:dyDescent="0.2">
      <c r="R60322" s="237"/>
    </row>
    <row r="60323" spans="18:18" x14ac:dyDescent="0.2">
      <c r="R60323" s="237"/>
    </row>
    <row r="60328" spans="18:18" x14ac:dyDescent="0.2">
      <c r="R60328" s="97"/>
    </row>
    <row r="60329" spans="18:18" x14ac:dyDescent="0.2">
      <c r="R60329" s="234"/>
    </row>
    <row r="60330" spans="18:18" x14ac:dyDescent="0.2">
      <c r="R60330" s="262"/>
    </row>
    <row r="60331" spans="18:18" x14ac:dyDescent="0.2">
      <c r="R60331" s="234"/>
    </row>
    <row r="60332" spans="18:18" x14ac:dyDescent="0.2">
      <c r="R60332" s="234"/>
    </row>
    <row r="60333" spans="18:18" x14ac:dyDescent="0.2">
      <c r="R60333" s="94"/>
    </row>
    <row r="60348" spans="18:18" x14ac:dyDescent="0.2">
      <c r="R60348" s="235"/>
    </row>
    <row r="60349" spans="18:18" x14ac:dyDescent="0.2">
      <c r="R60349" s="234"/>
    </row>
    <row r="60350" spans="18:18" x14ac:dyDescent="0.2">
      <c r="R60350" s="236"/>
    </row>
    <row r="60351" spans="18:18" x14ac:dyDescent="0.2">
      <c r="R60351" s="236"/>
    </row>
    <row r="60352" spans="18:18" x14ac:dyDescent="0.2">
      <c r="R60352" s="234"/>
    </row>
    <row r="60353" spans="18:18" x14ac:dyDescent="0.2">
      <c r="R60353" s="236"/>
    </row>
    <row r="60354" spans="18:18" x14ac:dyDescent="0.2">
      <c r="R60354" s="236"/>
    </row>
    <row r="60355" spans="18:18" x14ac:dyDescent="0.2">
      <c r="R60355" s="237"/>
    </row>
    <row r="60356" spans="18:18" x14ac:dyDescent="0.2">
      <c r="R60356" s="237"/>
    </row>
    <row r="60361" spans="18:18" x14ac:dyDescent="0.2">
      <c r="R60361" s="97"/>
    </row>
    <row r="60362" spans="18:18" x14ac:dyDescent="0.2">
      <c r="R60362" s="234"/>
    </row>
    <row r="60363" spans="18:18" x14ac:dyDescent="0.2">
      <c r="R60363" s="262"/>
    </row>
    <row r="60364" spans="18:18" x14ac:dyDescent="0.2">
      <c r="R60364" s="234"/>
    </row>
    <row r="60365" spans="18:18" x14ac:dyDescent="0.2">
      <c r="R60365" s="234"/>
    </row>
    <row r="60366" spans="18:18" x14ac:dyDescent="0.2">
      <c r="R60366" s="94"/>
    </row>
    <row r="60381" spans="18:18" x14ac:dyDescent="0.2">
      <c r="R60381" s="235"/>
    </row>
    <row r="60382" spans="18:18" x14ac:dyDescent="0.2">
      <c r="R60382" s="234"/>
    </row>
    <row r="60383" spans="18:18" x14ac:dyDescent="0.2">
      <c r="R60383" s="236"/>
    </row>
    <row r="60384" spans="18:18" x14ac:dyDescent="0.2">
      <c r="R60384" s="236"/>
    </row>
    <row r="60385" spans="18:18" x14ac:dyDescent="0.2">
      <c r="R60385" s="234"/>
    </row>
    <row r="60386" spans="18:18" x14ac:dyDescent="0.2">
      <c r="R60386" s="236"/>
    </row>
    <row r="60387" spans="18:18" x14ac:dyDescent="0.2">
      <c r="R60387" s="236"/>
    </row>
    <row r="60388" spans="18:18" x14ac:dyDescent="0.2">
      <c r="R60388" s="237"/>
    </row>
    <row r="60389" spans="18:18" x14ac:dyDescent="0.2">
      <c r="R60389" s="237"/>
    </row>
    <row r="60394" spans="18:18" x14ac:dyDescent="0.2">
      <c r="R60394" s="97"/>
    </row>
    <row r="60395" spans="18:18" x14ac:dyDescent="0.2">
      <c r="R60395" s="234"/>
    </row>
    <row r="60396" spans="18:18" x14ac:dyDescent="0.2">
      <c r="R60396" s="262"/>
    </row>
    <row r="60397" spans="18:18" x14ac:dyDescent="0.2">
      <c r="R60397" s="234"/>
    </row>
    <row r="60398" spans="18:18" x14ac:dyDescent="0.2">
      <c r="R60398" s="234"/>
    </row>
    <row r="60399" spans="18:18" x14ac:dyDescent="0.2">
      <c r="R60399" s="94"/>
    </row>
    <row r="60414" spans="18:18" x14ac:dyDescent="0.2">
      <c r="R60414" s="235"/>
    </row>
    <row r="60415" spans="18:18" x14ac:dyDescent="0.2">
      <c r="R60415" s="234"/>
    </row>
    <row r="60416" spans="18:18" x14ac:dyDescent="0.2">
      <c r="R60416" s="236"/>
    </row>
    <row r="60417" spans="18:18" x14ac:dyDescent="0.2">
      <c r="R60417" s="236"/>
    </row>
    <row r="60418" spans="18:18" x14ac:dyDescent="0.2">
      <c r="R60418" s="234"/>
    </row>
    <row r="60419" spans="18:18" x14ac:dyDescent="0.2">
      <c r="R60419" s="236"/>
    </row>
    <row r="60420" spans="18:18" x14ac:dyDescent="0.2">
      <c r="R60420" s="236"/>
    </row>
    <row r="60421" spans="18:18" x14ac:dyDescent="0.2">
      <c r="R60421" s="237"/>
    </row>
    <row r="60422" spans="18:18" x14ac:dyDescent="0.2">
      <c r="R60422" s="237"/>
    </row>
    <row r="60427" spans="18:18" x14ac:dyDescent="0.2">
      <c r="R60427" s="97"/>
    </row>
    <row r="60428" spans="18:18" x14ac:dyDescent="0.2">
      <c r="R60428" s="234"/>
    </row>
    <row r="60429" spans="18:18" x14ac:dyDescent="0.2">
      <c r="R60429" s="262"/>
    </row>
    <row r="60430" spans="18:18" x14ac:dyDescent="0.2">
      <c r="R60430" s="234"/>
    </row>
    <row r="60431" spans="18:18" x14ac:dyDescent="0.2">
      <c r="R60431" s="234"/>
    </row>
    <row r="60432" spans="18:18" x14ac:dyDescent="0.2">
      <c r="R60432" s="94"/>
    </row>
    <row r="60447" spans="18:18" x14ac:dyDescent="0.2">
      <c r="R60447" s="235"/>
    </row>
    <row r="60448" spans="18:18" x14ac:dyDescent="0.2">
      <c r="R60448" s="234"/>
    </row>
    <row r="60449" spans="18:18" x14ac:dyDescent="0.2">
      <c r="R60449" s="236"/>
    </row>
    <row r="60450" spans="18:18" x14ac:dyDescent="0.2">
      <c r="R60450" s="236"/>
    </row>
    <row r="60451" spans="18:18" x14ac:dyDescent="0.2">
      <c r="R60451" s="234"/>
    </row>
    <row r="60452" spans="18:18" x14ac:dyDescent="0.2">
      <c r="R60452" s="236"/>
    </row>
    <row r="60453" spans="18:18" x14ac:dyDescent="0.2">
      <c r="R60453" s="236"/>
    </row>
    <row r="60454" spans="18:18" x14ac:dyDescent="0.2">
      <c r="R60454" s="237"/>
    </row>
    <row r="60455" spans="18:18" x14ac:dyDescent="0.2">
      <c r="R60455" s="237"/>
    </row>
    <row r="60460" spans="18:18" x14ac:dyDescent="0.2">
      <c r="R60460" s="97"/>
    </row>
    <row r="60461" spans="18:18" x14ac:dyDescent="0.2">
      <c r="R60461" s="234"/>
    </row>
    <row r="60462" spans="18:18" x14ac:dyDescent="0.2">
      <c r="R60462" s="262"/>
    </row>
    <row r="60463" spans="18:18" x14ac:dyDescent="0.2">
      <c r="R60463" s="234"/>
    </row>
    <row r="60464" spans="18:18" x14ac:dyDescent="0.2">
      <c r="R60464" s="234"/>
    </row>
    <row r="60465" spans="18:18" x14ac:dyDescent="0.2">
      <c r="R60465" s="94"/>
    </row>
    <row r="60480" spans="18:18" x14ac:dyDescent="0.2">
      <c r="R60480" s="235"/>
    </row>
    <row r="60481" spans="18:18" x14ac:dyDescent="0.2">
      <c r="R60481" s="234"/>
    </row>
    <row r="60482" spans="18:18" x14ac:dyDescent="0.2">
      <c r="R60482" s="236"/>
    </row>
    <row r="60483" spans="18:18" x14ac:dyDescent="0.2">
      <c r="R60483" s="236"/>
    </row>
    <row r="60484" spans="18:18" x14ac:dyDescent="0.2">
      <c r="R60484" s="234"/>
    </row>
    <row r="60485" spans="18:18" x14ac:dyDescent="0.2">
      <c r="R60485" s="236"/>
    </row>
    <row r="60486" spans="18:18" x14ac:dyDescent="0.2">
      <c r="R60486" s="236"/>
    </row>
    <row r="60487" spans="18:18" x14ac:dyDescent="0.2">
      <c r="R60487" s="237"/>
    </row>
    <row r="60488" spans="18:18" x14ac:dyDescent="0.2">
      <c r="R60488" s="237"/>
    </row>
    <row r="60493" spans="18:18" x14ac:dyDescent="0.2">
      <c r="R60493" s="97"/>
    </row>
    <row r="60494" spans="18:18" x14ac:dyDescent="0.2">
      <c r="R60494" s="234"/>
    </row>
    <row r="60495" spans="18:18" x14ac:dyDescent="0.2">
      <c r="R60495" s="262"/>
    </row>
    <row r="60496" spans="18:18" x14ac:dyDescent="0.2">
      <c r="R60496" s="234"/>
    </row>
    <row r="60497" spans="18:18" x14ac:dyDescent="0.2">
      <c r="R60497" s="234"/>
    </row>
    <row r="60498" spans="18:18" x14ac:dyDescent="0.2">
      <c r="R60498" s="94"/>
    </row>
    <row r="60513" spans="18:18" x14ac:dyDescent="0.2">
      <c r="R60513" s="235"/>
    </row>
    <row r="60514" spans="18:18" x14ac:dyDescent="0.2">
      <c r="R60514" s="234"/>
    </row>
    <row r="60515" spans="18:18" x14ac:dyDescent="0.2">
      <c r="R60515" s="236"/>
    </row>
    <row r="60516" spans="18:18" x14ac:dyDescent="0.2">
      <c r="R60516" s="236"/>
    </row>
    <row r="60517" spans="18:18" x14ac:dyDescent="0.2">
      <c r="R60517" s="234"/>
    </row>
    <row r="60518" spans="18:18" x14ac:dyDescent="0.2">
      <c r="R60518" s="236"/>
    </row>
    <row r="60519" spans="18:18" x14ac:dyDescent="0.2">
      <c r="R60519" s="236"/>
    </row>
    <row r="60520" spans="18:18" x14ac:dyDescent="0.2">
      <c r="R60520" s="237"/>
    </row>
    <row r="60521" spans="18:18" x14ac:dyDescent="0.2">
      <c r="R60521" s="237"/>
    </row>
    <row r="60526" spans="18:18" x14ac:dyDescent="0.2">
      <c r="R60526" s="97"/>
    </row>
    <row r="60527" spans="18:18" x14ac:dyDescent="0.2">
      <c r="R60527" s="234"/>
    </row>
    <row r="60528" spans="18:18" x14ac:dyDescent="0.2">
      <c r="R60528" s="262"/>
    </row>
    <row r="60529" spans="18:18" x14ac:dyDescent="0.2">
      <c r="R60529" s="234"/>
    </row>
    <row r="60530" spans="18:18" x14ac:dyDescent="0.2">
      <c r="R60530" s="234"/>
    </row>
    <row r="60531" spans="18:18" x14ac:dyDescent="0.2">
      <c r="R60531" s="94"/>
    </row>
    <row r="60546" spans="18:18" x14ac:dyDescent="0.2">
      <c r="R60546" s="235"/>
    </row>
    <row r="60547" spans="18:18" x14ac:dyDescent="0.2">
      <c r="R60547" s="234"/>
    </row>
    <row r="60548" spans="18:18" x14ac:dyDescent="0.2">
      <c r="R60548" s="236"/>
    </row>
    <row r="60549" spans="18:18" x14ac:dyDescent="0.2">
      <c r="R60549" s="236"/>
    </row>
    <row r="60550" spans="18:18" x14ac:dyDescent="0.2">
      <c r="R60550" s="234"/>
    </row>
    <row r="60551" spans="18:18" x14ac:dyDescent="0.2">
      <c r="R60551" s="236"/>
    </row>
    <row r="60552" spans="18:18" x14ac:dyDescent="0.2">
      <c r="R60552" s="236"/>
    </row>
    <row r="60553" spans="18:18" x14ac:dyDescent="0.2">
      <c r="R60553" s="237"/>
    </row>
    <row r="60554" spans="18:18" x14ac:dyDescent="0.2">
      <c r="R60554" s="237"/>
    </row>
    <row r="60559" spans="18:18" x14ac:dyDescent="0.2">
      <c r="R60559" s="97"/>
    </row>
    <row r="60560" spans="18:18" x14ac:dyDescent="0.2">
      <c r="R60560" s="234"/>
    </row>
    <row r="60561" spans="18:18" x14ac:dyDescent="0.2">
      <c r="R60561" s="262"/>
    </row>
    <row r="60562" spans="18:18" x14ac:dyDescent="0.2">
      <c r="R60562" s="234"/>
    </row>
    <row r="60563" spans="18:18" x14ac:dyDescent="0.2">
      <c r="R60563" s="234"/>
    </row>
    <row r="60564" spans="18:18" x14ac:dyDescent="0.2">
      <c r="R60564" s="94"/>
    </row>
    <row r="60579" spans="18:18" x14ac:dyDescent="0.2">
      <c r="R60579" s="235"/>
    </row>
    <row r="60580" spans="18:18" x14ac:dyDescent="0.2">
      <c r="R60580" s="234"/>
    </row>
    <row r="60581" spans="18:18" x14ac:dyDescent="0.2">
      <c r="R60581" s="236"/>
    </row>
    <row r="60582" spans="18:18" x14ac:dyDescent="0.2">
      <c r="R60582" s="236"/>
    </row>
    <row r="60583" spans="18:18" x14ac:dyDescent="0.2">
      <c r="R60583" s="234"/>
    </row>
    <row r="60584" spans="18:18" x14ac:dyDescent="0.2">
      <c r="R60584" s="236"/>
    </row>
    <row r="60585" spans="18:18" x14ac:dyDescent="0.2">
      <c r="R60585" s="236"/>
    </row>
    <row r="60586" spans="18:18" x14ac:dyDescent="0.2">
      <c r="R60586" s="237"/>
    </row>
    <row r="60587" spans="18:18" x14ac:dyDescent="0.2">
      <c r="R60587" s="237"/>
    </row>
    <row r="60592" spans="18:18" x14ac:dyDescent="0.2">
      <c r="R60592" s="97"/>
    </row>
    <row r="60593" spans="18:18" x14ac:dyDescent="0.2">
      <c r="R60593" s="234"/>
    </row>
    <row r="60594" spans="18:18" x14ac:dyDescent="0.2">
      <c r="R60594" s="262"/>
    </row>
    <row r="60595" spans="18:18" x14ac:dyDescent="0.2">
      <c r="R60595" s="234"/>
    </row>
    <row r="60596" spans="18:18" x14ac:dyDescent="0.2">
      <c r="R60596" s="234"/>
    </row>
    <row r="60597" spans="18:18" x14ac:dyDescent="0.2">
      <c r="R60597" s="94"/>
    </row>
    <row r="60612" spans="18:18" x14ac:dyDescent="0.2">
      <c r="R60612" s="235"/>
    </row>
    <row r="60613" spans="18:18" x14ac:dyDescent="0.2">
      <c r="R60613" s="234"/>
    </row>
    <row r="60614" spans="18:18" x14ac:dyDescent="0.2">
      <c r="R60614" s="236"/>
    </row>
    <row r="60615" spans="18:18" x14ac:dyDescent="0.2">
      <c r="R60615" s="236"/>
    </row>
    <row r="60616" spans="18:18" x14ac:dyDescent="0.2">
      <c r="R60616" s="234"/>
    </row>
    <row r="60617" spans="18:18" x14ac:dyDescent="0.2">
      <c r="R60617" s="236"/>
    </row>
    <row r="60618" spans="18:18" x14ac:dyDescent="0.2">
      <c r="R60618" s="236"/>
    </row>
    <row r="60619" spans="18:18" x14ac:dyDescent="0.2">
      <c r="R60619" s="237"/>
    </row>
    <row r="60620" spans="18:18" x14ac:dyDescent="0.2">
      <c r="R60620" s="237"/>
    </row>
    <row r="60625" spans="18:18" x14ac:dyDescent="0.2">
      <c r="R60625" s="97"/>
    </row>
    <row r="60626" spans="18:18" x14ac:dyDescent="0.2">
      <c r="R60626" s="234"/>
    </row>
    <row r="60627" spans="18:18" x14ac:dyDescent="0.2">
      <c r="R60627" s="262"/>
    </row>
    <row r="60628" spans="18:18" x14ac:dyDescent="0.2">
      <c r="R60628" s="234"/>
    </row>
    <row r="60629" spans="18:18" x14ac:dyDescent="0.2">
      <c r="R60629" s="234"/>
    </row>
    <row r="60630" spans="18:18" x14ac:dyDescent="0.2">
      <c r="R60630" s="94"/>
    </row>
    <row r="60645" spans="18:18" x14ac:dyDescent="0.2">
      <c r="R60645" s="235"/>
    </row>
    <row r="60646" spans="18:18" x14ac:dyDescent="0.2">
      <c r="R60646" s="234"/>
    </row>
    <row r="60647" spans="18:18" x14ac:dyDescent="0.2">
      <c r="R60647" s="236"/>
    </row>
    <row r="60648" spans="18:18" x14ac:dyDescent="0.2">
      <c r="R60648" s="236"/>
    </row>
    <row r="60649" spans="18:18" x14ac:dyDescent="0.2">
      <c r="R60649" s="234"/>
    </row>
    <row r="60650" spans="18:18" x14ac:dyDescent="0.2">
      <c r="R60650" s="236"/>
    </row>
    <row r="60651" spans="18:18" x14ac:dyDescent="0.2">
      <c r="R60651" s="236"/>
    </row>
    <row r="60652" spans="18:18" x14ac:dyDescent="0.2">
      <c r="R60652" s="237"/>
    </row>
    <row r="60653" spans="18:18" x14ac:dyDescent="0.2">
      <c r="R60653" s="237"/>
    </row>
    <row r="60658" spans="18:18" x14ac:dyDescent="0.2">
      <c r="R60658" s="97"/>
    </row>
    <row r="60659" spans="18:18" x14ac:dyDescent="0.2">
      <c r="R60659" s="234"/>
    </row>
    <row r="60660" spans="18:18" x14ac:dyDescent="0.2">
      <c r="R60660" s="262"/>
    </row>
    <row r="60661" spans="18:18" x14ac:dyDescent="0.2">
      <c r="R60661" s="234"/>
    </row>
    <row r="60662" spans="18:18" x14ac:dyDescent="0.2">
      <c r="R60662" s="234"/>
    </row>
    <row r="60663" spans="18:18" x14ac:dyDescent="0.2">
      <c r="R60663" s="94"/>
    </row>
    <row r="60678" spans="18:18" x14ac:dyDescent="0.2">
      <c r="R60678" s="235"/>
    </row>
    <row r="60679" spans="18:18" x14ac:dyDescent="0.2">
      <c r="R60679" s="234"/>
    </row>
    <row r="60680" spans="18:18" x14ac:dyDescent="0.2">
      <c r="R60680" s="236"/>
    </row>
    <row r="60681" spans="18:18" x14ac:dyDescent="0.2">
      <c r="R60681" s="236"/>
    </row>
    <row r="60682" spans="18:18" x14ac:dyDescent="0.2">
      <c r="R60682" s="234"/>
    </row>
    <row r="60683" spans="18:18" x14ac:dyDescent="0.2">
      <c r="R60683" s="236"/>
    </row>
    <row r="60684" spans="18:18" x14ac:dyDescent="0.2">
      <c r="R60684" s="236"/>
    </row>
    <row r="60685" spans="18:18" x14ac:dyDescent="0.2">
      <c r="R60685" s="237"/>
    </row>
    <row r="60686" spans="18:18" x14ac:dyDescent="0.2">
      <c r="R60686" s="237"/>
    </row>
    <row r="60691" spans="18:18" x14ac:dyDescent="0.2">
      <c r="R60691" s="97"/>
    </row>
    <row r="60692" spans="18:18" x14ac:dyDescent="0.2">
      <c r="R60692" s="234"/>
    </row>
    <row r="60693" spans="18:18" x14ac:dyDescent="0.2">
      <c r="R60693" s="262"/>
    </row>
    <row r="60694" spans="18:18" x14ac:dyDescent="0.2">
      <c r="R60694" s="234"/>
    </row>
    <row r="60695" spans="18:18" x14ac:dyDescent="0.2">
      <c r="R60695" s="234"/>
    </row>
    <row r="60696" spans="18:18" x14ac:dyDescent="0.2">
      <c r="R60696" s="94"/>
    </row>
    <row r="60711" spans="18:18" x14ac:dyDescent="0.2">
      <c r="R60711" s="235"/>
    </row>
    <row r="60712" spans="18:18" x14ac:dyDescent="0.2">
      <c r="R60712" s="234"/>
    </row>
    <row r="60713" spans="18:18" x14ac:dyDescent="0.2">
      <c r="R60713" s="236"/>
    </row>
    <row r="60714" spans="18:18" x14ac:dyDescent="0.2">
      <c r="R60714" s="236"/>
    </row>
    <row r="60715" spans="18:18" x14ac:dyDescent="0.2">
      <c r="R60715" s="234"/>
    </row>
    <row r="60716" spans="18:18" x14ac:dyDescent="0.2">
      <c r="R60716" s="236"/>
    </row>
    <row r="60717" spans="18:18" x14ac:dyDescent="0.2">
      <c r="R60717" s="236"/>
    </row>
    <row r="60718" spans="18:18" x14ac:dyDescent="0.2">
      <c r="R60718" s="237"/>
    </row>
    <row r="60719" spans="18:18" x14ac:dyDescent="0.2">
      <c r="R60719" s="237"/>
    </row>
    <row r="60724" spans="18:18" x14ac:dyDescent="0.2">
      <c r="R60724" s="97"/>
    </row>
    <row r="60725" spans="18:18" x14ac:dyDescent="0.2">
      <c r="R60725" s="234"/>
    </row>
    <row r="60726" spans="18:18" x14ac:dyDescent="0.2">
      <c r="R60726" s="262"/>
    </row>
    <row r="60727" spans="18:18" x14ac:dyDescent="0.2">
      <c r="R60727" s="234"/>
    </row>
    <row r="60728" spans="18:18" x14ac:dyDescent="0.2">
      <c r="R60728" s="234"/>
    </row>
    <row r="60729" spans="18:18" x14ac:dyDescent="0.2">
      <c r="R60729" s="94"/>
    </row>
    <row r="60744" spans="18:18" x14ac:dyDescent="0.2">
      <c r="R60744" s="235"/>
    </row>
    <row r="60745" spans="18:18" x14ac:dyDescent="0.2">
      <c r="R60745" s="234"/>
    </row>
    <row r="60746" spans="18:18" x14ac:dyDescent="0.2">
      <c r="R60746" s="236"/>
    </row>
    <row r="60747" spans="18:18" x14ac:dyDescent="0.2">
      <c r="R60747" s="236"/>
    </row>
    <row r="60748" spans="18:18" x14ac:dyDescent="0.2">
      <c r="R60748" s="234"/>
    </row>
    <row r="60749" spans="18:18" x14ac:dyDescent="0.2">
      <c r="R60749" s="236"/>
    </row>
    <row r="60750" spans="18:18" x14ac:dyDescent="0.2">
      <c r="R60750" s="236"/>
    </row>
    <row r="60751" spans="18:18" x14ac:dyDescent="0.2">
      <c r="R60751" s="237"/>
    </row>
    <row r="60752" spans="18:18" x14ac:dyDescent="0.2">
      <c r="R60752" s="237"/>
    </row>
    <row r="60757" spans="18:18" x14ac:dyDescent="0.2">
      <c r="R60757" s="97"/>
    </row>
    <row r="60758" spans="18:18" x14ac:dyDescent="0.2">
      <c r="R60758" s="234"/>
    </row>
    <row r="60759" spans="18:18" x14ac:dyDescent="0.2">
      <c r="R60759" s="262"/>
    </row>
    <row r="60760" spans="18:18" x14ac:dyDescent="0.2">
      <c r="R60760" s="234"/>
    </row>
    <row r="60761" spans="18:18" x14ac:dyDescent="0.2">
      <c r="R60761" s="234"/>
    </row>
    <row r="60762" spans="18:18" x14ac:dyDescent="0.2">
      <c r="R60762" s="94"/>
    </row>
    <row r="60777" spans="18:18" x14ac:dyDescent="0.2">
      <c r="R60777" s="235"/>
    </row>
    <row r="60778" spans="18:18" x14ac:dyDescent="0.2">
      <c r="R60778" s="234"/>
    </row>
    <row r="60779" spans="18:18" x14ac:dyDescent="0.2">
      <c r="R60779" s="236"/>
    </row>
    <row r="60780" spans="18:18" x14ac:dyDescent="0.2">
      <c r="R60780" s="236"/>
    </row>
    <row r="60781" spans="18:18" x14ac:dyDescent="0.2">
      <c r="R60781" s="234"/>
    </row>
    <row r="60782" spans="18:18" x14ac:dyDescent="0.2">
      <c r="R60782" s="236"/>
    </row>
    <row r="60783" spans="18:18" x14ac:dyDescent="0.2">
      <c r="R60783" s="236"/>
    </row>
    <row r="60784" spans="18:18" x14ac:dyDescent="0.2">
      <c r="R60784" s="237"/>
    </row>
    <row r="60785" spans="18:18" x14ac:dyDescent="0.2">
      <c r="R60785" s="237"/>
    </row>
    <row r="60790" spans="18:18" x14ac:dyDescent="0.2">
      <c r="R60790" s="97"/>
    </row>
    <row r="60791" spans="18:18" x14ac:dyDescent="0.2">
      <c r="R60791" s="234"/>
    </row>
    <row r="60792" spans="18:18" x14ac:dyDescent="0.2">
      <c r="R60792" s="262"/>
    </row>
    <row r="60793" spans="18:18" x14ac:dyDescent="0.2">
      <c r="R60793" s="234"/>
    </row>
    <row r="60794" spans="18:18" x14ac:dyDescent="0.2">
      <c r="R60794" s="234"/>
    </row>
    <row r="60795" spans="18:18" x14ac:dyDescent="0.2">
      <c r="R60795" s="94"/>
    </row>
    <row r="60810" spans="18:18" x14ac:dyDescent="0.2">
      <c r="R60810" s="235"/>
    </row>
    <row r="60811" spans="18:18" x14ac:dyDescent="0.2">
      <c r="R60811" s="234"/>
    </row>
    <row r="60812" spans="18:18" x14ac:dyDescent="0.2">
      <c r="R60812" s="236"/>
    </row>
    <row r="60813" spans="18:18" x14ac:dyDescent="0.2">
      <c r="R60813" s="236"/>
    </row>
    <row r="60814" spans="18:18" x14ac:dyDescent="0.2">
      <c r="R60814" s="234"/>
    </row>
    <row r="60815" spans="18:18" x14ac:dyDescent="0.2">
      <c r="R60815" s="236"/>
    </row>
    <row r="60816" spans="18:18" x14ac:dyDescent="0.2">
      <c r="R60816" s="236"/>
    </row>
    <row r="60817" spans="18:18" x14ac:dyDescent="0.2">
      <c r="R60817" s="237"/>
    </row>
    <row r="60818" spans="18:18" x14ac:dyDescent="0.2">
      <c r="R60818" s="237"/>
    </row>
    <row r="60823" spans="18:18" x14ac:dyDescent="0.2">
      <c r="R60823" s="97"/>
    </row>
    <row r="60824" spans="18:18" x14ac:dyDescent="0.2">
      <c r="R60824" s="234"/>
    </row>
    <row r="60825" spans="18:18" x14ac:dyDescent="0.2">
      <c r="R60825" s="262"/>
    </row>
    <row r="60826" spans="18:18" x14ac:dyDescent="0.2">
      <c r="R60826" s="234"/>
    </row>
    <row r="60827" spans="18:18" x14ac:dyDescent="0.2">
      <c r="R60827" s="234"/>
    </row>
    <row r="60828" spans="18:18" x14ac:dyDescent="0.2">
      <c r="R60828" s="94"/>
    </row>
    <row r="60843" spans="18:18" x14ac:dyDescent="0.2">
      <c r="R60843" s="235"/>
    </row>
    <row r="60844" spans="18:18" x14ac:dyDescent="0.2">
      <c r="R60844" s="234"/>
    </row>
    <row r="60845" spans="18:18" x14ac:dyDescent="0.2">
      <c r="R60845" s="236"/>
    </row>
    <row r="60846" spans="18:18" x14ac:dyDescent="0.2">
      <c r="R60846" s="236"/>
    </row>
    <row r="60847" spans="18:18" x14ac:dyDescent="0.2">
      <c r="R60847" s="234"/>
    </row>
    <row r="60848" spans="18:18" x14ac:dyDescent="0.2">
      <c r="R60848" s="236"/>
    </row>
    <row r="60849" spans="18:18" x14ac:dyDescent="0.2">
      <c r="R60849" s="236"/>
    </row>
    <row r="60850" spans="18:18" x14ac:dyDescent="0.2">
      <c r="R60850" s="237"/>
    </row>
    <row r="60851" spans="18:18" x14ac:dyDescent="0.2">
      <c r="R60851" s="237"/>
    </row>
    <row r="60856" spans="18:18" x14ac:dyDescent="0.2">
      <c r="R60856" s="97"/>
    </row>
    <row r="60857" spans="18:18" x14ac:dyDescent="0.2">
      <c r="R60857" s="234"/>
    </row>
    <row r="60858" spans="18:18" x14ac:dyDescent="0.2">
      <c r="R60858" s="262"/>
    </row>
    <row r="60859" spans="18:18" x14ac:dyDescent="0.2">
      <c r="R60859" s="234"/>
    </row>
    <row r="60860" spans="18:18" x14ac:dyDescent="0.2">
      <c r="R60860" s="234"/>
    </row>
    <row r="60861" spans="18:18" x14ac:dyDescent="0.2">
      <c r="R60861" s="94"/>
    </row>
    <row r="60876" spans="18:18" x14ac:dyDescent="0.2">
      <c r="R60876" s="235"/>
    </row>
    <row r="60877" spans="18:18" x14ac:dyDescent="0.2">
      <c r="R60877" s="234"/>
    </row>
    <row r="60878" spans="18:18" x14ac:dyDescent="0.2">
      <c r="R60878" s="236"/>
    </row>
    <row r="60879" spans="18:18" x14ac:dyDescent="0.2">
      <c r="R60879" s="236"/>
    </row>
    <row r="60880" spans="18:18" x14ac:dyDescent="0.2">
      <c r="R60880" s="234"/>
    </row>
    <row r="60881" spans="18:18" x14ac:dyDescent="0.2">
      <c r="R60881" s="236"/>
    </row>
    <row r="60882" spans="18:18" x14ac:dyDescent="0.2">
      <c r="R60882" s="236"/>
    </row>
    <row r="60883" spans="18:18" x14ac:dyDescent="0.2">
      <c r="R60883" s="237"/>
    </row>
    <row r="60884" spans="18:18" x14ac:dyDescent="0.2">
      <c r="R60884" s="237"/>
    </row>
    <row r="60889" spans="18:18" x14ac:dyDescent="0.2">
      <c r="R60889" s="97"/>
    </row>
    <row r="60890" spans="18:18" x14ac:dyDescent="0.2">
      <c r="R60890" s="234"/>
    </row>
    <row r="60891" spans="18:18" x14ac:dyDescent="0.2">
      <c r="R60891" s="262"/>
    </row>
    <row r="60892" spans="18:18" x14ac:dyDescent="0.2">
      <c r="R60892" s="234"/>
    </row>
    <row r="60893" spans="18:18" x14ac:dyDescent="0.2">
      <c r="R60893" s="234"/>
    </row>
    <row r="60894" spans="18:18" x14ac:dyDescent="0.2">
      <c r="R60894" s="94"/>
    </row>
    <row r="60909" spans="18:18" x14ac:dyDescent="0.2">
      <c r="R60909" s="235"/>
    </row>
    <row r="60910" spans="18:18" x14ac:dyDescent="0.2">
      <c r="R60910" s="234"/>
    </row>
    <row r="60911" spans="18:18" x14ac:dyDescent="0.2">
      <c r="R60911" s="236"/>
    </row>
    <row r="60912" spans="18:18" x14ac:dyDescent="0.2">
      <c r="R60912" s="236"/>
    </row>
    <row r="60913" spans="18:18" x14ac:dyDescent="0.2">
      <c r="R60913" s="234"/>
    </row>
    <row r="60914" spans="18:18" x14ac:dyDescent="0.2">
      <c r="R60914" s="236"/>
    </row>
    <row r="60915" spans="18:18" x14ac:dyDescent="0.2">
      <c r="R60915" s="236"/>
    </row>
    <row r="60916" spans="18:18" x14ac:dyDescent="0.2">
      <c r="R60916" s="237"/>
    </row>
    <row r="60917" spans="18:18" x14ac:dyDescent="0.2">
      <c r="R60917" s="237"/>
    </row>
    <row r="60922" spans="18:18" x14ac:dyDescent="0.2">
      <c r="R60922" s="97"/>
    </row>
    <row r="60923" spans="18:18" x14ac:dyDescent="0.2">
      <c r="R60923" s="234"/>
    </row>
    <row r="60924" spans="18:18" x14ac:dyDescent="0.2">
      <c r="R60924" s="262"/>
    </row>
    <row r="60925" spans="18:18" x14ac:dyDescent="0.2">
      <c r="R60925" s="234"/>
    </row>
    <row r="60926" spans="18:18" x14ac:dyDescent="0.2">
      <c r="R60926" s="234"/>
    </row>
    <row r="60927" spans="18:18" x14ac:dyDescent="0.2">
      <c r="R60927" s="94"/>
    </row>
    <row r="60942" spans="18:18" x14ac:dyDescent="0.2">
      <c r="R60942" s="235"/>
    </row>
    <row r="60943" spans="18:18" x14ac:dyDescent="0.2">
      <c r="R60943" s="234"/>
    </row>
    <row r="60944" spans="18:18" x14ac:dyDescent="0.2">
      <c r="R60944" s="236"/>
    </row>
    <row r="60945" spans="18:18" x14ac:dyDescent="0.2">
      <c r="R60945" s="236"/>
    </row>
    <row r="60946" spans="18:18" x14ac:dyDescent="0.2">
      <c r="R60946" s="234"/>
    </row>
    <row r="60947" spans="18:18" x14ac:dyDescent="0.2">
      <c r="R60947" s="236"/>
    </row>
    <row r="60948" spans="18:18" x14ac:dyDescent="0.2">
      <c r="R60948" s="236"/>
    </row>
    <row r="60949" spans="18:18" x14ac:dyDescent="0.2">
      <c r="R60949" s="237"/>
    </row>
    <row r="60950" spans="18:18" x14ac:dyDescent="0.2">
      <c r="R60950" s="237"/>
    </row>
    <row r="60955" spans="18:18" x14ac:dyDescent="0.2">
      <c r="R60955" s="97"/>
    </row>
    <row r="60956" spans="18:18" x14ac:dyDescent="0.2">
      <c r="R60956" s="234"/>
    </row>
    <row r="60957" spans="18:18" x14ac:dyDescent="0.2">
      <c r="R60957" s="262"/>
    </row>
    <row r="60958" spans="18:18" x14ac:dyDescent="0.2">
      <c r="R60958" s="234"/>
    </row>
    <row r="60959" spans="18:18" x14ac:dyDescent="0.2">
      <c r="R60959" s="234"/>
    </row>
    <row r="60960" spans="18:18" x14ac:dyDescent="0.2">
      <c r="R60960" s="94"/>
    </row>
    <row r="60975" spans="18:18" x14ac:dyDescent="0.2">
      <c r="R60975" s="235"/>
    </row>
    <row r="60976" spans="18:18" x14ac:dyDescent="0.2">
      <c r="R60976" s="234"/>
    </row>
    <row r="60977" spans="18:18" x14ac:dyDescent="0.2">
      <c r="R60977" s="236"/>
    </row>
    <row r="60978" spans="18:18" x14ac:dyDescent="0.2">
      <c r="R60978" s="236"/>
    </row>
    <row r="60979" spans="18:18" x14ac:dyDescent="0.2">
      <c r="R60979" s="234"/>
    </row>
    <row r="60980" spans="18:18" x14ac:dyDescent="0.2">
      <c r="R60980" s="236"/>
    </row>
    <row r="60981" spans="18:18" x14ac:dyDescent="0.2">
      <c r="R60981" s="236"/>
    </row>
    <row r="60982" spans="18:18" x14ac:dyDescent="0.2">
      <c r="R60982" s="237"/>
    </row>
    <row r="60983" spans="18:18" x14ac:dyDescent="0.2">
      <c r="R60983" s="237"/>
    </row>
    <row r="60988" spans="18:18" x14ac:dyDescent="0.2">
      <c r="R60988" s="97"/>
    </row>
    <row r="60989" spans="18:18" x14ac:dyDescent="0.2">
      <c r="R60989" s="234"/>
    </row>
    <row r="60990" spans="18:18" x14ac:dyDescent="0.2">
      <c r="R60990" s="262"/>
    </row>
    <row r="60991" spans="18:18" x14ac:dyDescent="0.2">
      <c r="R60991" s="234"/>
    </row>
    <row r="60992" spans="18:18" x14ac:dyDescent="0.2">
      <c r="R60992" s="234"/>
    </row>
    <row r="60993" spans="18:18" x14ac:dyDescent="0.2">
      <c r="R60993" s="94"/>
    </row>
    <row r="61008" spans="18:18" x14ac:dyDescent="0.2">
      <c r="R61008" s="235"/>
    </row>
    <row r="61009" spans="18:18" x14ac:dyDescent="0.2">
      <c r="R61009" s="234"/>
    </row>
    <row r="61010" spans="18:18" x14ac:dyDescent="0.2">
      <c r="R61010" s="236"/>
    </row>
    <row r="61011" spans="18:18" x14ac:dyDescent="0.2">
      <c r="R61011" s="236"/>
    </row>
    <row r="61012" spans="18:18" x14ac:dyDescent="0.2">
      <c r="R61012" s="234"/>
    </row>
    <row r="61013" spans="18:18" x14ac:dyDescent="0.2">
      <c r="R61013" s="236"/>
    </row>
    <row r="61014" spans="18:18" x14ac:dyDescent="0.2">
      <c r="R61014" s="236"/>
    </row>
    <row r="61015" spans="18:18" x14ac:dyDescent="0.2">
      <c r="R61015" s="237"/>
    </row>
    <row r="61016" spans="18:18" x14ac:dyDescent="0.2">
      <c r="R61016" s="237"/>
    </row>
    <row r="61021" spans="18:18" x14ac:dyDescent="0.2">
      <c r="R61021" s="97"/>
    </row>
    <row r="61022" spans="18:18" x14ac:dyDescent="0.2">
      <c r="R61022" s="234"/>
    </row>
    <row r="61023" spans="18:18" x14ac:dyDescent="0.2">
      <c r="R61023" s="262"/>
    </row>
    <row r="61024" spans="18:18" x14ac:dyDescent="0.2">
      <c r="R61024" s="234"/>
    </row>
    <row r="61025" spans="18:18" x14ac:dyDescent="0.2">
      <c r="R61025" s="234"/>
    </row>
    <row r="61026" spans="18:18" x14ac:dyDescent="0.2">
      <c r="R61026" s="94"/>
    </row>
    <row r="61041" spans="18:18" x14ac:dyDescent="0.2">
      <c r="R61041" s="235"/>
    </row>
    <row r="61042" spans="18:18" x14ac:dyDescent="0.2">
      <c r="R61042" s="234"/>
    </row>
    <row r="61043" spans="18:18" x14ac:dyDescent="0.2">
      <c r="R61043" s="236"/>
    </row>
    <row r="61044" spans="18:18" x14ac:dyDescent="0.2">
      <c r="R61044" s="236"/>
    </row>
    <row r="61045" spans="18:18" x14ac:dyDescent="0.2">
      <c r="R61045" s="234"/>
    </row>
    <row r="61046" spans="18:18" x14ac:dyDescent="0.2">
      <c r="R61046" s="236"/>
    </row>
    <row r="61047" spans="18:18" x14ac:dyDescent="0.2">
      <c r="R61047" s="236"/>
    </row>
    <row r="61048" spans="18:18" x14ac:dyDescent="0.2">
      <c r="R61048" s="237"/>
    </row>
    <row r="61049" spans="18:18" x14ac:dyDescent="0.2">
      <c r="R61049" s="237"/>
    </row>
    <row r="61054" spans="18:18" x14ac:dyDescent="0.2">
      <c r="R61054" s="97"/>
    </row>
    <row r="61055" spans="18:18" x14ac:dyDescent="0.2">
      <c r="R61055" s="234"/>
    </row>
    <row r="61056" spans="18:18" x14ac:dyDescent="0.2">
      <c r="R61056" s="262"/>
    </row>
    <row r="61057" spans="18:18" x14ac:dyDescent="0.2">
      <c r="R61057" s="234"/>
    </row>
    <row r="61058" spans="18:18" x14ac:dyDescent="0.2">
      <c r="R61058" s="234"/>
    </row>
    <row r="61059" spans="18:18" x14ac:dyDescent="0.2">
      <c r="R61059" s="94"/>
    </row>
    <row r="61074" spans="18:18" x14ac:dyDescent="0.2">
      <c r="R61074" s="235"/>
    </row>
    <row r="61075" spans="18:18" x14ac:dyDescent="0.2">
      <c r="R61075" s="234"/>
    </row>
    <row r="61076" spans="18:18" x14ac:dyDescent="0.2">
      <c r="R61076" s="236"/>
    </row>
    <row r="61077" spans="18:18" x14ac:dyDescent="0.2">
      <c r="R61077" s="236"/>
    </row>
    <row r="61078" spans="18:18" x14ac:dyDescent="0.2">
      <c r="R61078" s="234"/>
    </row>
    <row r="61079" spans="18:18" x14ac:dyDescent="0.2">
      <c r="R61079" s="236"/>
    </row>
    <row r="61080" spans="18:18" x14ac:dyDescent="0.2">
      <c r="R61080" s="236"/>
    </row>
    <row r="61081" spans="18:18" x14ac:dyDescent="0.2">
      <c r="R61081" s="237"/>
    </row>
    <row r="61082" spans="18:18" x14ac:dyDescent="0.2">
      <c r="R61082" s="237"/>
    </row>
    <row r="61087" spans="18:18" x14ac:dyDescent="0.2">
      <c r="R61087" s="97"/>
    </row>
    <row r="61088" spans="18:18" x14ac:dyDescent="0.2">
      <c r="R61088" s="234"/>
    </row>
    <row r="61089" spans="18:18" x14ac:dyDescent="0.2">
      <c r="R61089" s="262"/>
    </row>
    <row r="61090" spans="18:18" x14ac:dyDescent="0.2">
      <c r="R61090" s="234"/>
    </row>
    <row r="61091" spans="18:18" x14ac:dyDescent="0.2">
      <c r="R61091" s="234"/>
    </row>
    <row r="61092" spans="18:18" x14ac:dyDescent="0.2">
      <c r="R61092" s="94"/>
    </row>
    <row r="61107" spans="18:18" x14ac:dyDescent="0.2">
      <c r="R61107" s="235"/>
    </row>
    <row r="61108" spans="18:18" x14ac:dyDescent="0.2">
      <c r="R61108" s="234"/>
    </row>
    <row r="61109" spans="18:18" x14ac:dyDescent="0.2">
      <c r="R61109" s="236"/>
    </row>
    <row r="61110" spans="18:18" x14ac:dyDescent="0.2">
      <c r="R61110" s="236"/>
    </row>
    <row r="61111" spans="18:18" x14ac:dyDescent="0.2">
      <c r="R61111" s="234"/>
    </row>
    <row r="61112" spans="18:18" x14ac:dyDescent="0.2">
      <c r="R61112" s="236"/>
    </row>
    <row r="61113" spans="18:18" x14ac:dyDescent="0.2">
      <c r="R61113" s="236"/>
    </row>
    <row r="61114" spans="18:18" x14ac:dyDescent="0.2">
      <c r="R61114" s="237"/>
    </row>
    <row r="61115" spans="18:18" x14ac:dyDescent="0.2">
      <c r="R61115" s="237"/>
    </row>
    <row r="61120" spans="18:18" x14ac:dyDescent="0.2">
      <c r="R61120" s="97"/>
    </row>
    <row r="61121" spans="18:18" x14ac:dyDescent="0.2">
      <c r="R61121" s="234"/>
    </row>
    <row r="61122" spans="18:18" x14ac:dyDescent="0.2">
      <c r="R61122" s="262"/>
    </row>
    <row r="61123" spans="18:18" x14ac:dyDescent="0.2">
      <c r="R61123" s="234"/>
    </row>
    <row r="61124" spans="18:18" x14ac:dyDescent="0.2">
      <c r="R61124" s="234"/>
    </row>
    <row r="61125" spans="18:18" x14ac:dyDescent="0.2">
      <c r="R61125" s="94"/>
    </row>
    <row r="61140" spans="18:18" x14ac:dyDescent="0.2">
      <c r="R61140" s="235"/>
    </row>
    <row r="61141" spans="18:18" x14ac:dyDescent="0.2">
      <c r="R61141" s="234"/>
    </row>
    <row r="61142" spans="18:18" x14ac:dyDescent="0.2">
      <c r="R61142" s="236"/>
    </row>
    <row r="61143" spans="18:18" x14ac:dyDescent="0.2">
      <c r="R61143" s="236"/>
    </row>
    <row r="61144" spans="18:18" x14ac:dyDescent="0.2">
      <c r="R61144" s="234"/>
    </row>
    <row r="61145" spans="18:18" x14ac:dyDescent="0.2">
      <c r="R61145" s="236"/>
    </row>
    <row r="61146" spans="18:18" x14ac:dyDescent="0.2">
      <c r="R61146" s="236"/>
    </row>
    <row r="61147" spans="18:18" x14ac:dyDescent="0.2">
      <c r="R61147" s="237"/>
    </row>
    <row r="61148" spans="18:18" x14ac:dyDescent="0.2">
      <c r="R61148" s="237"/>
    </row>
    <row r="61153" spans="18:18" x14ac:dyDescent="0.2">
      <c r="R61153" s="97"/>
    </row>
    <row r="61154" spans="18:18" x14ac:dyDescent="0.2">
      <c r="R61154" s="234"/>
    </row>
    <row r="61155" spans="18:18" x14ac:dyDescent="0.2">
      <c r="R61155" s="262"/>
    </row>
    <row r="61156" spans="18:18" x14ac:dyDescent="0.2">
      <c r="R61156" s="234"/>
    </row>
    <row r="61157" spans="18:18" x14ac:dyDescent="0.2">
      <c r="R61157" s="234"/>
    </row>
    <row r="61158" spans="18:18" x14ac:dyDescent="0.2">
      <c r="R61158" s="94"/>
    </row>
    <row r="61173" spans="18:18" x14ac:dyDescent="0.2">
      <c r="R61173" s="235"/>
    </row>
    <row r="61174" spans="18:18" x14ac:dyDescent="0.2">
      <c r="R61174" s="234"/>
    </row>
    <row r="61175" spans="18:18" x14ac:dyDescent="0.2">
      <c r="R61175" s="236"/>
    </row>
    <row r="61176" spans="18:18" x14ac:dyDescent="0.2">
      <c r="R61176" s="236"/>
    </row>
    <row r="61177" spans="18:18" x14ac:dyDescent="0.2">
      <c r="R61177" s="234"/>
    </row>
    <row r="61178" spans="18:18" x14ac:dyDescent="0.2">
      <c r="R61178" s="236"/>
    </row>
    <row r="61179" spans="18:18" x14ac:dyDescent="0.2">
      <c r="R61179" s="236"/>
    </row>
    <row r="61180" spans="18:18" x14ac:dyDescent="0.2">
      <c r="R61180" s="237"/>
    </row>
    <row r="61181" spans="18:18" x14ac:dyDescent="0.2">
      <c r="R61181" s="237"/>
    </row>
    <row r="61186" spans="18:18" x14ac:dyDescent="0.2">
      <c r="R61186" s="97"/>
    </row>
    <row r="61187" spans="18:18" x14ac:dyDescent="0.2">
      <c r="R61187" s="234"/>
    </row>
    <row r="61188" spans="18:18" x14ac:dyDescent="0.2">
      <c r="R61188" s="262"/>
    </row>
    <row r="61189" spans="18:18" x14ac:dyDescent="0.2">
      <c r="R61189" s="234"/>
    </row>
    <row r="61190" spans="18:18" x14ac:dyDescent="0.2">
      <c r="R61190" s="234"/>
    </row>
    <row r="61191" spans="18:18" x14ac:dyDescent="0.2">
      <c r="R61191" s="94"/>
    </row>
    <row r="61206" spans="18:18" x14ac:dyDescent="0.2">
      <c r="R61206" s="235"/>
    </row>
    <row r="61207" spans="18:18" x14ac:dyDescent="0.2">
      <c r="R61207" s="234"/>
    </row>
    <row r="61208" spans="18:18" x14ac:dyDescent="0.2">
      <c r="R61208" s="236"/>
    </row>
    <row r="61209" spans="18:18" x14ac:dyDescent="0.2">
      <c r="R61209" s="236"/>
    </row>
    <row r="61210" spans="18:18" x14ac:dyDescent="0.2">
      <c r="R61210" s="234"/>
    </row>
    <row r="61211" spans="18:18" x14ac:dyDescent="0.2">
      <c r="R61211" s="236"/>
    </row>
    <row r="61212" spans="18:18" x14ac:dyDescent="0.2">
      <c r="R61212" s="236"/>
    </row>
    <row r="61213" spans="18:18" x14ac:dyDescent="0.2">
      <c r="R61213" s="237"/>
    </row>
    <row r="61214" spans="18:18" x14ac:dyDescent="0.2">
      <c r="R61214" s="237"/>
    </row>
    <row r="61219" spans="18:18" x14ac:dyDescent="0.2">
      <c r="R61219" s="97"/>
    </row>
    <row r="61220" spans="18:18" x14ac:dyDescent="0.2">
      <c r="R61220" s="234"/>
    </row>
    <row r="61221" spans="18:18" x14ac:dyDescent="0.2">
      <c r="R61221" s="262"/>
    </row>
    <row r="61222" spans="18:18" x14ac:dyDescent="0.2">
      <c r="R61222" s="234"/>
    </row>
    <row r="61223" spans="18:18" x14ac:dyDescent="0.2">
      <c r="R61223" s="234"/>
    </row>
    <row r="61224" spans="18:18" x14ac:dyDescent="0.2">
      <c r="R61224" s="94"/>
    </row>
    <row r="61239" spans="18:18" x14ac:dyDescent="0.2">
      <c r="R61239" s="235"/>
    </row>
    <row r="61240" spans="18:18" x14ac:dyDescent="0.2">
      <c r="R61240" s="234"/>
    </row>
    <row r="61241" spans="18:18" x14ac:dyDescent="0.2">
      <c r="R61241" s="236"/>
    </row>
    <row r="61242" spans="18:18" x14ac:dyDescent="0.2">
      <c r="R61242" s="236"/>
    </row>
    <row r="61243" spans="18:18" x14ac:dyDescent="0.2">
      <c r="R61243" s="234"/>
    </row>
    <row r="61244" spans="18:18" x14ac:dyDescent="0.2">
      <c r="R61244" s="236"/>
    </row>
    <row r="61245" spans="18:18" x14ac:dyDescent="0.2">
      <c r="R61245" s="236"/>
    </row>
    <row r="61246" spans="18:18" x14ac:dyDescent="0.2">
      <c r="R61246" s="237"/>
    </row>
    <row r="61247" spans="18:18" x14ac:dyDescent="0.2">
      <c r="R61247" s="237"/>
    </row>
    <row r="61252" spans="18:18" x14ac:dyDescent="0.2">
      <c r="R61252" s="97"/>
    </row>
    <row r="61253" spans="18:18" x14ac:dyDescent="0.2">
      <c r="R61253" s="234"/>
    </row>
    <row r="61254" spans="18:18" x14ac:dyDescent="0.2">
      <c r="R61254" s="262"/>
    </row>
    <row r="61255" spans="18:18" x14ac:dyDescent="0.2">
      <c r="R61255" s="234"/>
    </row>
    <row r="61256" spans="18:18" x14ac:dyDescent="0.2">
      <c r="R61256" s="234"/>
    </row>
    <row r="61257" spans="18:18" x14ac:dyDescent="0.2">
      <c r="R61257" s="94"/>
    </row>
    <row r="61272" spans="18:18" x14ac:dyDescent="0.2">
      <c r="R61272" s="235"/>
    </row>
    <row r="61273" spans="18:18" x14ac:dyDescent="0.2">
      <c r="R61273" s="234"/>
    </row>
    <row r="61274" spans="18:18" x14ac:dyDescent="0.2">
      <c r="R61274" s="236"/>
    </row>
    <row r="61275" spans="18:18" x14ac:dyDescent="0.2">
      <c r="R61275" s="236"/>
    </row>
    <row r="61276" spans="18:18" x14ac:dyDescent="0.2">
      <c r="R61276" s="234"/>
    </row>
    <row r="61277" spans="18:18" x14ac:dyDescent="0.2">
      <c r="R61277" s="236"/>
    </row>
    <row r="61278" spans="18:18" x14ac:dyDescent="0.2">
      <c r="R61278" s="236"/>
    </row>
    <row r="61279" spans="18:18" x14ac:dyDescent="0.2">
      <c r="R61279" s="237"/>
    </row>
    <row r="61280" spans="18:18" x14ac:dyDescent="0.2">
      <c r="R61280" s="237"/>
    </row>
    <row r="61285" spans="18:18" x14ac:dyDescent="0.2">
      <c r="R61285" s="97"/>
    </row>
    <row r="61286" spans="18:18" x14ac:dyDescent="0.2">
      <c r="R61286" s="234"/>
    </row>
    <row r="61287" spans="18:18" x14ac:dyDescent="0.2">
      <c r="R61287" s="262"/>
    </row>
    <row r="61288" spans="18:18" x14ac:dyDescent="0.2">
      <c r="R61288" s="234"/>
    </row>
    <row r="61289" spans="18:18" x14ac:dyDescent="0.2">
      <c r="R61289" s="234"/>
    </row>
    <row r="61290" spans="18:18" x14ac:dyDescent="0.2">
      <c r="R61290" s="94"/>
    </row>
    <row r="61305" spans="18:18" x14ac:dyDescent="0.2">
      <c r="R61305" s="235"/>
    </row>
    <row r="61306" spans="18:18" x14ac:dyDescent="0.2">
      <c r="R61306" s="234"/>
    </row>
    <row r="61307" spans="18:18" x14ac:dyDescent="0.2">
      <c r="R61307" s="236"/>
    </row>
    <row r="61308" spans="18:18" x14ac:dyDescent="0.2">
      <c r="R61308" s="236"/>
    </row>
    <row r="61309" spans="18:18" x14ac:dyDescent="0.2">
      <c r="R61309" s="234"/>
    </row>
    <row r="61310" spans="18:18" x14ac:dyDescent="0.2">
      <c r="R61310" s="236"/>
    </row>
    <row r="61311" spans="18:18" x14ac:dyDescent="0.2">
      <c r="R61311" s="236"/>
    </row>
    <row r="61312" spans="18:18" x14ac:dyDescent="0.2">
      <c r="R61312" s="237"/>
    </row>
    <row r="61313" spans="18:18" x14ac:dyDescent="0.2">
      <c r="R61313" s="237"/>
    </row>
    <row r="61318" spans="18:18" x14ac:dyDescent="0.2">
      <c r="R61318" s="97"/>
    </row>
    <row r="61319" spans="18:18" x14ac:dyDescent="0.2">
      <c r="R61319" s="234"/>
    </row>
    <row r="61320" spans="18:18" x14ac:dyDescent="0.2">
      <c r="R61320" s="262"/>
    </row>
    <row r="61321" spans="18:18" x14ac:dyDescent="0.2">
      <c r="R61321" s="234"/>
    </row>
    <row r="61322" spans="18:18" x14ac:dyDescent="0.2">
      <c r="R61322" s="234"/>
    </row>
    <row r="61323" spans="18:18" x14ac:dyDescent="0.2">
      <c r="R61323" s="94"/>
    </row>
    <row r="61338" spans="18:18" x14ac:dyDescent="0.2">
      <c r="R61338" s="235"/>
    </row>
    <row r="61339" spans="18:18" x14ac:dyDescent="0.2">
      <c r="R61339" s="234"/>
    </row>
    <row r="61340" spans="18:18" x14ac:dyDescent="0.2">
      <c r="R61340" s="236"/>
    </row>
    <row r="61341" spans="18:18" x14ac:dyDescent="0.2">
      <c r="R61341" s="236"/>
    </row>
    <row r="61342" spans="18:18" x14ac:dyDescent="0.2">
      <c r="R61342" s="234"/>
    </row>
    <row r="61343" spans="18:18" x14ac:dyDescent="0.2">
      <c r="R61343" s="236"/>
    </row>
    <row r="61344" spans="18:18" x14ac:dyDescent="0.2">
      <c r="R61344" s="236"/>
    </row>
    <row r="61345" spans="18:18" x14ac:dyDescent="0.2">
      <c r="R61345" s="237"/>
    </row>
    <row r="61346" spans="18:18" x14ac:dyDescent="0.2">
      <c r="R61346" s="237"/>
    </row>
    <row r="61351" spans="18:18" x14ac:dyDescent="0.2">
      <c r="R61351" s="97"/>
    </row>
    <row r="61352" spans="18:18" x14ac:dyDescent="0.2">
      <c r="R61352" s="234"/>
    </row>
    <row r="61353" spans="18:18" x14ac:dyDescent="0.2">
      <c r="R61353" s="262"/>
    </row>
    <row r="61354" spans="18:18" x14ac:dyDescent="0.2">
      <c r="R61354" s="234"/>
    </row>
    <row r="61355" spans="18:18" x14ac:dyDescent="0.2">
      <c r="R61355" s="234"/>
    </row>
    <row r="61356" spans="18:18" x14ac:dyDescent="0.2">
      <c r="R61356" s="94"/>
    </row>
    <row r="61371" spans="18:18" x14ac:dyDescent="0.2">
      <c r="R61371" s="235"/>
    </row>
    <row r="61372" spans="18:18" x14ac:dyDescent="0.2">
      <c r="R61372" s="234"/>
    </row>
    <row r="61373" spans="18:18" x14ac:dyDescent="0.2">
      <c r="R61373" s="236"/>
    </row>
    <row r="61374" spans="18:18" x14ac:dyDescent="0.2">
      <c r="R61374" s="236"/>
    </row>
    <row r="61375" spans="18:18" x14ac:dyDescent="0.2">
      <c r="R61375" s="234"/>
    </row>
    <row r="61376" spans="18:18" x14ac:dyDescent="0.2">
      <c r="R61376" s="236"/>
    </row>
    <row r="61377" spans="18:18" x14ac:dyDescent="0.2">
      <c r="R61377" s="236"/>
    </row>
    <row r="61378" spans="18:18" x14ac:dyDescent="0.2">
      <c r="R61378" s="237"/>
    </row>
    <row r="61379" spans="18:18" x14ac:dyDescent="0.2">
      <c r="R61379" s="237"/>
    </row>
    <row r="61384" spans="18:18" x14ac:dyDescent="0.2">
      <c r="R61384" s="97"/>
    </row>
    <row r="61385" spans="18:18" x14ac:dyDescent="0.2">
      <c r="R61385" s="234"/>
    </row>
    <row r="61386" spans="18:18" x14ac:dyDescent="0.2">
      <c r="R61386" s="262"/>
    </row>
    <row r="61387" spans="18:18" x14ac:dyDescent="0.2">
      <c r="R61387" s="234"/>
    </row>
    <row r="61388" spans="18:18" x14ac:dyDescent="0.2">
      <c r="R61388" s="234"/>
    </row>
    <row r="61389" spans="18:18" x14ac:dyDescent="0.2">
      <c r="R61389" s="94"/>
    </row>
    <row r="61404" spans="18:18" x14ac:dyDescent="0.2">
      <c r="R61404" s="235"/>
    </row>
    <row r="61405" spans="18:18" x14ac:dyDescent="0.2">
      <c r="R61405" s="234"/>
    </row>
    <row r="61406" spans="18:18" x14ac:dyDescent="0.2">
      <c r="R61406" s="236"/>
    </row>
    <row r="61407" spans="18:18" x14ac:dyDescent="0.2">
      <c r="R61407" s="236"/>
    </row>
    <row r="61408" spans="18:18" x14ac:dyDescent="0.2">
      <c r="R61408" s="234"/>
    </row>
    <row r="61409" spans="18:18" x14ac:dyDescent="0.2">
      <c r="R61409" s="236"/>
    </row>
    <row r="61410" spans="18:18" x14ac:dyDescent="0.2">
      <c r="R61410" s="236"/>
    </row>
    <row r="61411" spans="18:18" x14ac:dyDescent="0.2">
      <c r="R61411" s="237"/>
    </row>
    <row r="61412" spans="18:18" x14ac:dyDescent="0.2">
      <c r="R61412" s="237"/>
    </row>
    <row r="61417" spans="18:18" x14ac:dyDescent="0.2">
      <c r="R61417" s="97"/>
    </row>
    <row r="61418" spans="18:18" x14ac:dyDescent="0.2">
      <c r="R61418" s="234"/>
    </row>
    <row r="61419" spans="18:18" x14ac:dyDescent="0.2">
      <c r="R61419" s="262"/>
    </row>
    <row r="61420" spans="18:18" x14ac:dyDescent="0.2">
      <c r="R61420" s="234"/>
    </row>
    <row r="61421" spans="18:18" x14ac:dyDescent="0.2">
      <c r="R61421" s="234"/>
    </row>
    <row r="61422" spans="18:18" x14ac:dyDescent="0.2">
      <c r="R61422" s="94"/>
    </row>
    <row r="61437" spans="18:18" x14ac:dyDescent="0.2">
      <c r="R61437" s="235"/>
    </row>
    <row r="61438" spans="18:18" x14ac:dyDescent="0.2">
      <c r="R61438" s="234"/>
    </row>
    <row r="61439" spans="18:18" x14ac:dyDescent="0.2">
      <c r="R61439" s="236"/>
    </row>
    <row r="61440" spans="18:18" x14ac:dyDescent="0.2">
      <c r="R61440" s="236"/>
    </row>
    <row r="61441" spans="18:18" x14ac:dyDescent="0.2">
      <c r="R61441" s="234"/>
    </row>
    <row r="61442" spans="18:18" x14ac:dyDescent="0.2">
      <c r="R61442" s="236"/>
    </row>
    <row r="61443" spans="18:18" x14ac:dyDescent="0.2">
      <c r="R61443" s="236"/>
    </row>
    <row r="61444" spans="18:18" x14ac:dyDescent="0.2">
      <c r="R61444" s="237"/>
    </row>
    <row r="61445" spans="18:18" x14ac:dyDescent="0.2">
      <c r="R61445" s="237"/>
    </row>
    <row r="61450" spans="18:18" x14ac:dyDescent="0.2">
      <c r="R61450" s="97"/>
    </row>
    <row r="61451" spans="18:18" x14ac:dyDescent="0.2">
      <c r="R61451" s="234"/>
    </row>
    <row r="61452" spans="18:18" x14ac:dyDescent="0.2">
      <c r="R61452" s="262"/>
    </row>
    <row r="61453" spans="18:18" x14ac:dyDescent="0.2">
      <c r="R61453" s="234"/>
    </row>
    <row r="61454" spans="18:18" x14ac:dyDescent="0.2">
      <c r="R61454" s="234"/>
    </row>
    <row r="61455" spans="18:18" x14ac:dyDescent="0.2">
      <c r="R61455" s="94"/>
    </row>
    <row r="61470" spans="18:18" x14ac:dyDescent="0.2">
      <c r="R61470" s="235"/>
    </row>
    <row r="61471" spans="18:18" x14ac:dyDescent="0.2">
      <c r="R61471" s="234"/>
    </row>
    <row r="61472" spans="18:18" x14ac:dyDescent="0.2">
      <c r="R61472" s="236"/>
    </row>
    <row r="61473" spans="18:18" x14ac:dyDescent="0.2">
      <c r="R61473" s="236"/>
    </row>
    <row r="61474" spans="18:18" x14ac:dyDescent="0.2">
      <c r="R61474" s="234"/>
    </row>
    <row r="61475" spans="18:18" x14ac:dyDescent="0.2">
      <c r="R61475" s="236"/>
    </row>
    <row r="61476" spans="18:18" x14ac:dyDescent="0.2">
      <c r="R61476" s="236"/>
    </row>
    <row r="61477" spans="18:18" x14ac:dyDescent="0.2">
      <c r="R61477" s="237"/>
    </row>
    <row r="61478" spans="18:18" x14ac:dyDescent="0.2">
      <c r="R61478" s="237"/>
    </row>
    <row r="61483" spans="18:18" x14ac:dyDescent="0.2">
      <c r="R61483" s="97"/>
    </row>
    <row r="61484" spans="18:18" x14ac:dyDescent="0.2">
      <c r="R61484" s="234"/>
    </row>
    <row r="61485" spans="18:18" x14ac:dyDescent="0.2">
      <c r="R61485" s="262"/>
    </row>
    <row r="61486" spans="18:18" x14ac:dyDescent="0.2">
      <c r="R61486" s="234"/>
    </row>
    <row r="61487" spans="18:18" x14ac:dyDescent="0.2">
      <c r="R61487" s="234"/>
    </row>
    <row r="61488" spans="18:18" x14ac:dyDescent="0.2">
      <c r="R61488" s="94"/>
    </row>
    <row r="61503" spans="18:18" x14ac:dyDescent="0.2">
      <c r="R61503" s="235"/>
    </row>
    <row r="61504" spans="18:18" x14ac:dyDescent="0.2">
      <c r="R61504" s="234"/>
    </row>
    <row r="61505" spans="18:18" x14ac:dyDescent="0.2">
      <c r="R61505" s="236"/>
    </row>
    <row r="61506" spans="18:18" x14ac:dyDescent="0.2">
      <c r="R61506" s="236"/>
    </row>
    <row r="61507" spans="18:18" x14ac:dyDescent="0.2">
      <c r="R61507" s="234"/>
    </row>
    <row r="61508" spans="18:18" x14ac:dyDescent="0.2">
      <c r="R61508" s="236"/>
    </row>
    <row r="61509" spans="18:18" x14ac:dyDescent="0.2">
      <c r="R61509" s="236"/>
    </row>
    <row r="61510" spans="18:18" x14ac:dyDescent="0.2">
      <c r="R61510" s="237"/>
    </row>
    <row r="61511" spans="18:18" x14ac:dyDescent="0.2">
      <c r="R61511" s="237"/>
    </row>
    <row r="61516" spans="18:18" x14ac:dyDescent="0.2">
      <c r="R61516" s="97"/>
    </row>
    <row r="61517" spans="18:18" x14ac:dyDescent="0.2">
      <c r="R61517" s="234"/>
    </row>
    <row r="61518" spans="18:18" x14ac:dyDescent="0.2">
      <c r="R61518" s="262"/>
    </row>
    <row r="61519" spans="18:18" x14ac:dyDescent="0.2">
      <c r="R61519" s="234"/>
    </row>
    <row r="61520" spans="18:18" x14ac:dyDescent="0.2">
      <c r="R61520" s="234"/>
    </row>
    <row r="61521" spans="18:18" x14ac:dyDescent="0.2">
      <c r="R61521" s="94"/>
    </row>
    <row r="61536" spans="18:18" x14ac:dyDescent="0.2">
      <c r="R61536" s="235"/>
    </row>
    <row r="61537" spans="18:18" x14ac:dyDescent="0.2">
      <c r="R61537" s="234"/>
    </row>
    <row r="61538" spans="18:18" x14ac:dyDescent="0.2">
      <c r="R61538" s="236"/>
    </row>
    <row r="61539" spans="18:18" x14ac:dyDescent="0.2">
      <c r="R61539" s="236"/>
    </row>
    <row r="61540" spans="18:18" x14ac:dyDescent="0.2">
      <c r="R61540" s="234"/>
    </row>
    <row r="61541" spans="18:18" x14ac:dyDescent="0.2">
      <c r="R61541" s="236"/>
    </row>
    <row r="61542" spans="18:18" x14ac:dyDescent="0.2">
      <c r="R61542" s="236"/>
    </row>
    <row r="61543" spans="18:18" x14ac:dyDescent="0.2">
      <c r="R61543" s="237"/>
    </row>
    <row r="61544" spans="18:18" x14ac:dyDescent="0.2">
      <c r="R61544" s="237"/>
    </row>
    <row r="61549" spans="18:18" x14ac:dyDescent="0.2">
      <c r="R61549" s="97"/>
    </row>
    <row r="61550" spans="18:18" x14ac:dyDescent="0.2">
      <c r="R61550" s="234"/>
    </row>
    <row r="61551" spans="18:18" x14ac:dyDescent="0.2">
      <c r="R61551" s="262"/>
    </row>
    <row r="61552" spans="18:18" x14ac:dyDescent="0.2">
      <c r="R61552" s="234"/>
    </row>
    <row r="61553" spans="18:18" x14ac:dyDescent="0.2">
      <c r="R61553" s="234"/>
    </row>
    <row r="61554" spans="18:18" x14ac:dyDescent="0.2">
      <c r="R61554" s="94"/>
    </row>
    <row r="61569" spans="18:18" x14ac:dyDescent="0.2">
      <c r="R61569" s="235"/>
    </row>
    <row r="61570" spans="18:18" x14ac:dyDescent="0.2">
      <c r="R61570" s="234"/>
    </row>
    <row r="61571" spans="18:18" x14ac:dyDescent="0.2">
      <c r="R61571" s="236"/>
    </row>
    <row r="61572" spans="18:18" x14ac:dyDescent="0.2">
      <c r="R61572" s="236"/>
    </row>
    <row r="61573" spans="18:18" x14ac:dyDescent="0.2">
      <c r="R61573" s="234"/>
    </row>
    <row r="61574" spans="18:18" x14ac:dyDescent="0.2">
      <c r="R61574" s="236"/>
    </row>
    <row r="61575" spans="18:18" x14ac:dyDescent="0.2">
      <c r="R61575" s="236"/>
    </row>
    <row r="61576" spans="18:18" x14ac:dyDescent="0.2">
      <c r="R61576" s="237"/>
    </row>
    <row r="61577" spans="18:18" x14ac:dyDescent="0.2">
      <c r="R61577" s="237"/>
    </row>
    <row r="61582" spans="18:18" x14ac:dyDescent="0.2">
      <c r="R61582" s="97"/>
    </row>
    <row r="61583" spans="18:18" x14ac:dyDescent="0.2">
      <c r="R61583" s="234"/>
    </row>
    <row r="61584" spans="18:18" x14ac:dyDescent="0.2">
      <c r="R61584" s="262"/>
    </row>
    <row r="61585" spans="18:18" x14ac:dyDescent="0.2">
      <c r="R61585" s="234"/>
    </row>
    <row r="61586" spans="18:18" x14ac:dyDescent="0.2">
      <c r="R61586" s="234"/>
    </row>
    <row r="61587" spans="18:18" x14ac:dyDescent="0.2">
      <c r="R61587" s="94"/>
    </row>
    <row r="61602" spans="18:18" x14ac:dyDescent="0.2">
      <c r="R61602" s="235"/>
    </row>
    <row r="61603" spans="18:18" x14ac:dyDescent="0.2">
      <c r="R61603" s="234"/>
    </row>
    <row r="61604" spans="18:18" x14ac:dyDescent="0.2">
      <c r="R61604" s="236"/>
    </row>
    <row r="61605" spans="18:18" x14ac:dyDescent="0.2">
      <c r="R61605" s="236"/>
    </row>
    <row r="61606" spans="18:18" x14ac:dyDescent="0.2">
      <c r="R61606" s="234"/>
    </row>
    <row r="61607" spans="18:18" x14ac:dyDescent="0.2">
      <c r="R61607" s="236"/>
    </row>
    <row r="61608" spans="18:18" x14ac:dyDescent="0.2">
      <c r="R61608" s="236"/>
    </row>
    <row r="61609" spans="18:18" x14ac:dyDescent="0.2">
      <c r="R61609" s="237"/>
    </row>
    <row r="61610" spans="18:18" x14ac:dyDescent="0.2">
      <c r="R61610" s="237"/>
    </row>
    <row r="61615" spans="18:18" x14ac:dyDescent="0.2">
      <c r="R61615" s="97"/>
    </row>
    <row r="61616" spans="18:18" x14ac:dyDescent="0.2">
      <c r="R61616" s="234"/>
    </row>
    <row r="61617" spans="18:18" x14ac:dyDescent="0.2">
      <c r="R61617" s="262"/>
    </row>
    <row r="61618" spans="18:18" x14ac:dyDescent="0.2">
      <c r="R61618" s="234"/>
    </row>
    <row r="61619" spans="18:18" x14ac:dyDescent="0.2">
      <c r="R61619" s="234"/>
    </row>
    <row r="61620" spans="18:18" x14ac:dyDescent="0.2">
      <c r="R61620" s="94"/>
    </row>
    <row r="61635" spans="18:18" x14ac:dyDescent="0.2">
      <c r="R61635" s="235"/>
    </row>
    <row r="61636" spans="18:18" x14ac:dyDescent="0.2">
      <c r="R61636" s="234"/>
    </row>
    <row r="61637" spans="18:18" x14ac:dyDescent="0.2">
      <c r="R61637" s="236"/>
    </row>
    <row r="61638" spans="18:18" x14ac:dyDescent="0.2">
      <c r="R61638" s="236"/>
    </row>
    <row r="61639" spans="18:18" x14ac:dyDescent="0.2">
      <c r="R61639" s="234"/>
    </row>
    <row r="61640" spans="18:18" x14ac:dyDescent="0.2">
      <c r="R61640" s="236"/>
    </row>
    <row r="61641" spans="18:18" x14ac:dyDescent="0.2">
      <c r="R61641" s="236"/>
    </row>
    <row r="61642" spans="18:18" x14ac:dyDescent="0.2">
      <c r="R61642" s="237"/>
    </row>
    <row r="61643" spans="18:18" x14ac:dyDescent="0.2">
      <c r="R61643" s="237"/>
    </row>
    <row r="61648" spans="18:18" x14ac:dyDescent="0.2">
      <c r="R61648" s="97"/>
    </row>
    <row r="61649" spans="18:18" x14ac:dyDescent="0.2">
      <c r="R61649" s="234"/>
    </row>
    <row r="61650" spans="18:18" x14ac:dyDescent="0.2">
      <c r="R61650" s="262"/>
    </row>
    <row r="61651" spans="18:18" x14ac:dyDescent="0.2">
      <c r="R61651" s="234"/>
    </row>
    <row r="61652" spans="18:18" x14ac:dyDescent="0.2">
      <c r="R61652" s="234"/>
    </row>
    <row r="61653" spans="18:18" x14ac:dyDescent="0.2">
      <c r="R61653" s="94"/>
    </row>
    <row r="61668" spans="18:18" x14ac:dyDescent="0.2">
      <c r="R61668" s="235"/>
    </row>
    <row r="61669" spans="18:18" x14ac:dyDescent="0.2">
      <c r="R61669" s="234"/>
    </row>
    <row r="61670" spans="18:18" x14ac:dyDescent="0.2">
      <c r="R61670" s="236"/>
    </row>
    <row r="61671" spans="18:18" x14ac:dyDescent="0.2">
      <c r="R61671" s="236"/>
    </row>
    <row r="61672" spans="18:18" x14ac:dyDescent="0.2">
      <c r="R61672" s="234"/>
    </row>
    <row r="61673" spans="18:18" x14ac:dyDescent="0.2">
      <c r="R61673" s="236"/>
    </row>
    <row r="61674" spans="18:18" x14ac:dyDescent="0.2">
      <c r="R61674" s="236"/>
    </row>
    <row r="61675" spans="18:18" x14ac:dyDescent="0.2">
      <c r="R61675" s="237"/>
    </row>
    <row r="61676" spans="18:18" x14ac:dyDescent="0.2">
      <c r="R61676" s="237"/>
    </row>
    <row r="61681" spans="18:18" x14ac:dyDescent="0.2">
      <c r="R61681" s="97"/>
    </row>
    <row r="61682" spans="18:18" x14ac:dyDescent="0.2">
      <c r="R61682" s="234"/>
    </row>
    <row r="61683" spans="18:18" x14ac:dyDescent="0.2">
      <c r="R61683" s="262"/>
    </row>
    <row r="61684" spans="18:18" x14ac:dyDescent="0.2">
      <c r="R61684" s="234"/>
    </row>
    <row r="61685" spans="18:18" x14ac:dyDescent="0.2">
      <c r="R61685" s="234"/>
    </row>
    <row r="61686" spans="18:18" x14ac:dyDescent="0.2">
      <c r="R61686" s="94"/>
    </row>
    <row r="61701" spans="18:18" x14ac:dyDescent="0.2">
      <c r="R61701" s="235"/>
    </row>
    <row r="61702" spans="18:18" x14ac:dyDescent="0.2">
      <c r="R61702" s="234"/>
    </row>
    <row r="61703" spans="18:18" x14ac:dyDescent="0.2">
      <c r="R61703" s="236"/>
    </row>
    <row r="61704" spans="18:18" x14ac:dyDescent="0.2">
      <c r="R61704" s="236"/>
    </row>
    <row r="61705" spans="18:18" x14ac:dyDescent="0.2">
      <c r="R61705" s="234"/>
    </row>
    <row r="61706" spans="18:18" x14ac:dyDescent="0.2">
      <c r="R61706" s="236"/>
    </row>
    <row r="61707" spans="18:18" x14ac:dyDescent="0.2">
      <c r="R61707" s="236"/>
    </row>
    <row r="61708" spans="18:18" x14ac:dyDescent="0.2">
      <c r="R61708" s="237"/>
    </row>
    <row r="61709" spans="18:18" x14ac:dyDescent="0.2">
      <c r="R61709" s="237"/>
    </row>
    <row r="61714" spans="18:18" x14ac:dyDescent="0.2">
      <c r="R61714" s="97"/>
    </row>
    <row r="61715" spans="18:18" x14ac:dyDescent="0.2">
      <c r="R61715" s="234"/>
    </row>
    <row r="61716" spans="18:18" x14ac:dyDescent="0.2">
      <c r="R61716" s="262"/>
    </row>
    <row r="61717" spans="18:18" x14ac:dyDescent="0.2">
      <c r="R61717" s="234"/>
    </row>
    <row r="61718" spans="18:18" x14ac:dyDescent="0.2">
      <c r="R61718" s="234"/>
    </row>
    <row r="61719" spans="18:18" x14ac:dyDescent="0.2">
      <c r="R61719" s="94"/>
    </row>
    <row r="61734" spans="18:18" x14ac:dyDescent="0.2">
      <c r="R61734" s="235"/>
    </row>
    <row r="61735" spans="18:18" x14ac:dyDescent="0.2">
      <c r="R61735" s="234"/>
    </row>
    <row r="61736" spans="18:18" x14ac:dyDescent="0.2">
      <c r="R61736" s="236"/>
    </row>
    <row r="61737" spans="18:18" x14ac:dyDescent="0.2">
      <c r="R61737" s="236"/>
    </row>
    <row r="61738" spans="18:18" x14ac:dyDescent="0.2">
      <c r="R61738" s="234"/>
    </row>
    <row r="61739" spans="18:18" x14ac:dyDescent="0.2">
      <c r="R61739" s="236"/>
    </row>
    <row r="61740" spans="18:18" x14ac:dyDescent="0.2">
      <c r="R61740" s="236"/>
    </row>
    <row r="61741" spans="18:18" x14ac:dyDescent="0.2">
      <c r="R61741" s="237"/>
    </row>
    <row r="61742" spans="18:18" x14ac:dyDescent="0.2">
      <c r="R61742" s="237"/>
    </row>
    <row r="61747" spans="18:18" x14ac:dyDescent="0.2">
      <c r="R61747" s="97"/>
    </row>
    <row r="61748" spans="18:18" x14ac:dyDescent="0.2">
      <c r="R61748" s="234"/>
    </row>
    <row r="61749" spans="18:18" x14ac:dyDescent="0.2">
      <c r="R61749" s="262"/>
    </row>
    <row r="61750" spans="18:18" x14ac:dyDescent="0.2">
      <c r="R61750" s="234"/>
    </row>
    <row r="61751" spans="18:18" x14ac:dyDescent="0.2">
      <c r="R61751" s="234"/>
    </row>
    <row r="61752" spans="18:18" x14ac:dyDescent="0.2">
      <c r="R61752" s="94"/>
    </row>
    <row r="61767" spans="18:18" x14ac:dyDescent="0.2">
      <c r="R61767" s="235"/>
    </row>
    <row r="61768" spans="18:18" x14ac:dyDescent="0.2">
      <c r="R61768" s="234"/>
    </row>
    <row r="61769" spans="18:18" x14ac:dyDescent="0.2">
      <c r="R61769" s="236"/>
    </row>
    <row r="61770" spans="18:18" x14ac:dyDescent="0.2">
      <c r="R61770" s="236"/>
    </row>
    <row r="61771" spans="18:18" x14ac:dyDescent="0.2">
      <c r="R61771" s="234"/>
    </row>
    <row r="61772" spans="18:18" x14ac:dyDescent="0.2">
      <c r="R61772" s="236"/>
    </row>
    <row r="61773" spans="18:18" x14ac:dyDescent="0.2">
      <c r="R61773" s="236"/>
    </row>
    <row r="61774" spans="18:18" x14ac:dyDescent="0.2">
      <c r="R61774" s="237"/>
    </row>
    <row r="61775" spans="18:18" x14ac:dyDescent="0.2">
      <c r="R61775" s="237"/>
    </row>
    <row r="61780" spans="18:18" x14ac:dyDescent="0.2">
      <c r="R61780" s="97"/>
    </row>
    <row r="61781" spans="18:18" x14ac:dyDescent="0.2">
      <c r="R61781" s="234"/>
    </row>
    <row r="61782" spans="18:18" x14ac:dyDescent="0.2">
      <c r="R61782" s="262"/>
    </row>
    <row r="61783" spans="18:18" x14ac:dyDescent="0.2">
      <c r="R61783" s="234"/>
    </row>
    <row r="61784" spans="18:18" x14ac:dyDescent="0.2">
      <c r="R61784" s="234"/>
    </row>
    <row r="61785" spans="18:18" x14ac:dyDescent="0.2">
      <c r="R61785" s="94"/>
    </row>
    <row r="61800" spans="18:18" x14ac:dyDescent="0.2">
      <c r="R61800" s="235"/>
    </row>
    <row r="61801" spans="18:18" x14ac:dyDescent="0.2">
      <c r="R61801" s="234"/>
    </row>
    <row r="61802" spans="18:18" x14ac:dyDescent="0.2">
      <c r="R61802" s="236"/>
    </row>
    <row r="61803" spans="18:18" x14ac:dyDescent="0.2">
      <c r="R61803" s="236"/>
    </row>
    <row r="61804" spans="18:18" x14ac:dyDescent="0.2">
      <c r="R61804" s="234"/>
    </row>
    <row r="61805" spans="18:18" x14ac:dyDescent="0.2">
      <c r="R61805" s="236"/>
    </row>
    <row r="61806" spans="18:18" x14ac:dyDescent="0.2">
      <c r="R61806" s="236"/>
    </row>
    <row r="61807" spans="18:18" x14ac:dyDescent="0.2">
      <c r="R61807" s="237"/>
    </row>
    <row r="61808" spans="18:18" x14ac:dyDescent="0.2">
      <c r="R61808" s="237"/>
    </row>
    <row r="61813" spans="18:18" x14ac:dyDescent="0.2">
      <c r="R61813" s="97"/>
    </row>
    <row r="61814" spans="18:18" x14ac:dyDescent="0.2">
      <c r="R61814" s="234"/>
    </row>
    <row r="61815" spans="18:18" x14ac:dyDescent="0.2">
      <c r="R61815" s="262"/>
    </row>
    <row r="61816" spans="18:18" x14ac:dyDescent="0.2">
      <c r="R61816" s="234"/>
    </row>
    <row r="61817" spans="18:18" x14ac:dyDescent="0.2">
      <c r="R61817" s="234"/>
    </row>
    <row r="61818" spans="18:18" x14ac:dyDescent="0.2">
      <c r="R61818" s="94"/>
    </row>
    <row r="61833" spans="18:18" x14ac:dyDescent="0.2">
      <c r="R61833" s="235"/>
    </row>
    <row r="61834" spans="18:18" x14ac:dyDescent="0.2">
      <c r="R61834" s="234"/>
    </row>
    <row r="61835" spans="18:18" x14ac:dyDescent="0.2">
      <c r="R61835" s="236"/>
    </row>
    <row r="61836" spans="18:18" x14ac:dyDescent="0.2">
      <c r="R61836" s="236"/>
    </row>
    <row r="61837" spans="18:18" x14ac:dyDescent="0.2">
      <c r="R61837" s="234"/>
    </row>
    <row r="61838" spans="18:18" x14ac:dyDescent="0.2">
      <c r="R61838" s="236"/>
    </row>
    <row r="61839" spans="18:18" x14ac:dyDescent="0.2">
      <c r="R61839" s="236"/>
    </row>
    <row r="61840" spans="18:18" x14ac:dyDescent="0.2">
      <c r="R61840" s="237"/>
    </row>
    <row r="61841" spans="18:18" x14ac:dyDescent="0.2">
      <c r="R61841" s="237"/>
    </row>
    <row r="61846" spans="18:18" x14ac:dyDescent="0.2">
      <c r="R61846" s="97"/>
    </row>
    <row r="61847" spans="18:18" x14ac:dyDescent="0.2">
      <c r="R61847" s="234"/>
    </row>
    <row r="61848" spans="18:18" x14ac:dyDescent="0.2">
      <c r="R61848" s="262"/>
    </row>
    <row r="61849" spans="18:18" x14ac:dyDescent="0.2">
      <c r="R61849" s="234"/>
    </row>
    <row r="61850" spans="18:18" x14ac:dyDescent="0.2">
      <c r="R61850" s="234"/>
    </row>
    <row r="61851" spans="18:18" x14ac:dyDescent="0.2">
      <c r="R61851" s="94"/>
    </row>
    <row r="61866" spans="18:18" x14ac:dyDescent="0.2">
      <c r="R61866" s="235"/>
    </row>
    <row r="61867" spans="18:18" x14ac:dyDescent="0.2">
      <c r="R61867" s="234"/>
    </row>
    <row r="61868" spans="18:18" x14ac:dyDescent="0.2">
      <c r="R61868" s="236"/>
    </row>
    <row r="61869" spans="18:18" x14ac:dyDescent="0.2">
      <c r="R61869" s="236"/>
    </row>
    <row r="61870" spans="18:18" x14ac:dyDescent="0.2">
      <c r="R61870" s="234"/>
    </row>
    <row r="61871" spans="18:18" x14ac:dyDescent="0.2">
      <c r="R61871" s="236"/>
    </row>
    <row r="61872" spans="18:18" x14ac:dyDescent="0.2">
      <c r="R61872" s="236"/>
    </row>
    <row r="61873" spans="18:18" x14ac:dyDescent="0.2">
      <c r="R61873" s="237"/>
    </row>
    <row r="61874" spans="18:18" x14ac:dyDescent="0.2">
      <c r="R61874" s="237"/>
    </row>
    <row r="61879" spans="18:18" x14ac:dyDescent="0.2">
      <c r="R61879" s="97"/>
    </row>
    <row r="61880" spans="18:18" x14ac:dyDescent="0.2">
      <c r="R61880" s="234"/>
    </row>
    <row r="61881" spans="18:18" x14ac:dyDescent="0.2">
      <c r="R61881" s="262"/>
    </row>
    <row r="61882" spans="18:18" x14ac:dyDescent="0.2">
      <c r="R61882" s="234"/>
    </row>
    <row r="61883" spans="18:18" x14ac:dyDescent="0.2">
      <c r="R61883" s="234"/>
    </row>
    <row r="61884" spans="18:18" x14ac:dyDescent="0.2">
      <c r="R61884" s="94"/>
    </row>
    <row r="61899" spans="18:18" x14ac:dyDescent="0.2">
      <c r="R61899" s="235"/>
    </row>
    <row r="61900" spans="18:18" x14ac:dyDescent="0.2">
      <c r="R61900" s="234"/>
    </row>
    <row r="61901" spans="18:18" x14ac:dyDescent="0.2">
      <c r="R61901" s="236"/>
    </row>
    <row r="61902" spans="18:18" x14ac:dyDescent="0.2">
      <c r="R61902" s="236"/>
    </row>
    <row r="61903" spans="18:18" x14ac:dyDescent="0.2">
      <c r="R61903" s="234"/>
    </row>
    <row r="61904" spans="18:18" x14ac:dyDescent="0.2">
      <c r="R61904" s="236"/>
    </row>
    <row r="61905" spans="18:18" x14ac:dyDescent="0.2">
      <c r="R61905" s="236"/>
    </row>
    <row r="61906" spans="18:18" x14ac:dyDescent="0.2">
      <c r="R61906" s="237"/>
    </row>
    <row r="61907" spans="18:18" x14ac:dyDescent="0.2">
      <c r="R61907" s="237"/>
    </row>
    <row r="61912" spans="18:18" x14ac:dyDescent="0.2">
      <c r="R61912" s="97"/>
    </row>
    <row r="61913" spans="18:18" x14ac:dyDescent="0.2">
      <c r="R61913" s="234"/>
    </row>
    <row r="61914" spans="18:18" x14ac:dyDescent="0.2">
      <c r="R61914" s="262"/>
    </row>
    <row r="61915" spans="18:18" x14ac:dyDescent="0.2">
      <c r="R61915" s="234"/>
    </row>
    <row r="61916" spans="18:18" x14ac:dyDescent="0.2">
      <c r="R61916" s="234"/>
    </row>
    <row r="61917" spans="18:18" x14ac:dyDescent="0.2">
      <c r="R61917" s="94"/>
    </row>
    <row r="61932" spans="18:18" x14ac:dyDescent="0.2">
      <c r="R61932" s="235"/>
    </row>
    <row r="61933" spans="18:18" x14ac:dyDescent="0.2">
      <c r="R61933" s="234"/>
    </row>
    <row r="61934" spans="18:18" x14ac:dyDescent="0.2">
      <c r="R61934" s="236"/>
    </row>
    <row r="61935" spans="18:18" x14ac:dyDescent="0.2">
      <c r="R61935" s="236"/>
    </row>
    <row r="61936" spans="18:18" x14ac:dyDescent="0.2">
      <c r="R61936" s="234"/>
    </row>
    <row r="61937" spans="18:18" x14ac:dyDescent="0.2">
      <c r="R61937" s="236"/>
    </row>
    <row r="61938" spans="18:18" x14ac:dyDescent="0.2">
      <c r="R61938" s="236"/>
    </row>
    <row r="61939" spans="18:18" x14ac:dyDescent="0.2">
      <c r="R61939" s="237"/>
    </row>
    <row r="61940" spans="18:18" x14ac:dyDescent="0.2">
      <c r="R61940" s="237"/>
    </row>
    <row r="61945" spans="18:18" x14ac:dyDescent="0.2">
      <c r="R61945" s="97"/>
    </row>
    <row r="61946" spans="18:18" x14ac:dyDescent="0.2">
      <c r="R61946" s="234"/>
    </row>
    <row r="61947" spans="18:18" x14ac:dyDescent="0.2">
      <c r="R61947" s="262"/>
    </row>
    <row r="61948" spans="18:18" x14ac:dyDescent="0.2">
      <c r="R61948" s="234"/>
    </row>
    <row r="61949" spans="18:18" x14ac:dyDescent="0.2">
      <c r="R61949" s="234"/>
    </row>
    <row r="61950" spans="18:18" x14ac:dyDescent="0.2">
      <c r="R61950" s="94"/>
    </row>
    <row r="61965" spans="18:18" x14ac:dyDescent="0.2">
      <c r="R61965" s="235"/>
    </row>
    <row r="61966" spans="18:18" x14ac:dyDescent="0.2">
      <c r="R61966" s="234"/>
    </row>
    <row r="61967" spans="18:18" x14ac:dyDescent="0.2">
      <c r="R61967" s="236"/>
    </row>
    <row r="61968" spans="18:18" x14ac:dyDescent="0.2">
      <c r="R61968" s="236"/>
    </row>
    <row r="61969" spans="18:18" x14ac:dyDescent="0.2">
      <c r="R61969" s="234"/>
    </row>
    <row r="61970" spans="18:18" x14ac:dyDescent="0.2">
      <c r="R61970" s="236"/>
    </row>
    <row r="61971" spans="18:18" x14ac:dyDescent="0.2">
      <c r="R61971" s="236"/>
    </row>
    <row r="61972" spans="18:18" x14ac:dyDescent="0.2">
      <c r="R61972" s="237"/>
    </row>
    <row r="61973" spans="18:18" x14ac:dyDescent="0.2">
      <c r="R61973" s="237"/>
    </row>
    <row r="61978" spans="18:18" x14ac:dyDescent="0.2">
      <c r="R61978" s="97"/>
    </row>
    <row r="61979" spans="18:18" x14ac:dyDescent="0.2">
      <c r="R61979" s="234"/>
    </row>
    <row r="61980" spans="18:18" x14ac:dyDescent="0.2">
      <c r="R61980" s="262"/>
    </row>
    <row r="61981" spans="18:18" x14ac:dyDescent="0.2">
      <c r="R61981" s="234"/>
    </row>
    <row r="61982" spans="18:18" x14ac:dyDescent="0.2">
      <c r="R61982" s="234"/>
    </row>
    <row r="61983" spans="18:18" x14ac:dyDescent="0.2">
      <c r="R61983" s="94"/>
    </row>
    <row r="61998" spans="18:18" x14ac:dyDescent="0.2">
      <c r="R61998" s="235"/>
    </row>
    <row r="61999" spans="18:18" x14ac:dyDescent="0.2">
      <c r="R61999" s="234"/>
    </row>
    <row r="62000" spans="18:18" x14ac:dyDescent="0.2">
      <c r="R62000" s="236"/>
    </row>
    <row r="62001" spans="18:18" x14ac:dyDescent="0.2">
      <c r="R62001" s="236"/>
    </row>
    <row r="62002" spans="18:18" x14ac:dyDescent="0.2">
      <c r="R62002" s="234"/>
    </row>
    <row r="62003" spans="18:18" x14ac:dyDescent="0.2">
      <c r="R62003" s="236"/>
    </row>
    <row r="62004" spans="18:18" x14ac:dyDescent="0.2">
      <c r="R62004" s="236"/>
    </row>
    <row r="62005" spans="18:18" x14ac:dyDescent="0.2">
      <c r="R62005" s="237"/>
    </row>
    <row r="62006" spans="18:18" x14ac:dyDescent="0.2">
      <c r="R62006" s="237"/>
    </row>
    <row r="62011" spans="18:18" x14ac:dyDescent="0.2">
      <c r="R62011" s="97"/>
    </row>
    <row r="62012" spans="18:18" x14ac:dyDescent="0.2">
      <c r="R62012" s="234"/>
    </row>
    <row r="62013" spans="18:18" x14ac:dyDescent="0.2">
      <c r="R62013" s="262"/>
    </row>
    <row r="62014" spans="18:18" x14ac:dyDescent="0.2">
      <c r="R62014" s="234"/>
    </row>
    <row r="62015" spans="18:18" x14ac:dyDescent="0.2">
      <c r="R62015" s="234"/>
    </row>
    <row r="62016" spans="18:18" x14ac:dyDescent="0.2">
      <c r="R62016" s="94"/>
    </row>
    <row r="62031" spans="18:18" x14ac:dyDescent="0.2">
      <c r="R62031" s="235"/>
    </row>
    <row r="62032" spans="18:18" x14ac:dyDescent="0.2">
      <c r="R62032" s="234"/>
    </row>
    <row r="62033" spans="18:18" x14ac:dyDescent="0.2">
      <c r="R62033" s="236"/>
    </row>
    <row r="62034" spans="18:18" x14ac:dyDescent="0.2">
      <c r="R62034" s="236"/>
    </row>
    <row r="62035" spans="18:18" x14ac:dyDescent="0.2">
      <c r="R62035" s="234"/>
    </row>
    <row r="62036" spans="18:18" x14ac:dyDescent="0.2">
      <c r="R62036" s="236"/>
    </row>
    <row r="62037" spans="18:18" x14ac:dyDescent="0.2">
      <c r="R62037" s="236"/>
    </row>
    <row r="62038" spans="18:18" x14ac:dyDescent="0.2">
      <c r="R62038" s="237"/>
    </row>
    <row r="62039" spans="18:18" x14ac:dyDescent="0.2">
      <c r="R62039" s="237"/>
    </row>
    <row r="62044" spans="18:18" x14ac:dyDescent="0.2">
      <c r="R62044" s="97"/>
    </row>
    <row r="62045" spans="18:18" x14ac:dyDescent="0.2">
      <c r="R62045" s="234"/>
    </row>
    <row r="62046" spans="18:18" x14ac:dyDescent="0.2">
      <c r="R62046" s="262"/>
    </row>
    <row r="62047" spans="18:18" x14ac:dyDescent="0.2">
      <c r="R62047" s="234"/>
    </row>
    <row r="62048" spans="18:18" x14ac:dyDescent="0.2">
      <c r="R62048" s="234"/>
    </row>
    <row r="62049" spans="18:18" x14ac:dyDescent="0.2">
      <c r="R62049" s="94"/>
    </row>
    <row r="62064" spans="18:18" x14ac:dyDescent="0.2">
      <c r="R62064" s="235"/>
    </row>
    <row r="62065" spans="18:18" x14ac:dyDescent="0.2">
      <c r="R62065" s="234"/>
    </row>
    <row r="62066" spans="18:18" x14ac:dyDescent="0.2">
      <c r="R62066" s="236"/>
    </row>
    <row r="62067" spans="18:18" x14ac:dyDescent="0.2">
      <c r="R62067" s="236"/>
    </row>
    <row r="62068" spans="18:18" x14ac:dyDescent="0.2">
      <c r="R62068" s="234"/>
    </row>
    <row r="62069" spans="18:18" x14ac:dyDescent="0.2">
      <c r="R62069" s="236"/>
    </row>
    <row r="62070" spans="18:18" x14ac:dyDescent="0.2">
      <c r="R62070" s="236"/>
    </row>
    <row r="62071" spans="18:18" x14ac:dyDescent="0.2">
      <c r="R62071" s="237"/>
    </row>
    <row r="62072" spans="18:18" x14ac:dyDescent="0.2">
      <c r="R62072" s="237"/>
    </row>
    <row r="62077" spans="18:18" x14ac:dyDescent="0.2">
      <c r="R62077" s="97"/>
    </row>
    <row r="62078" spans="18:18" x14ac:dyDescent="0.2">
      <c r="R62078" s="234"/>
    </row>
    <row r="62079" spans="18:18" x14ac:dyDescent="0.2">
      <c r="R62079" s="262"/>
    </row>
    <row r="62080" spans="18:18" x14ac:dyDescent="0.2">
      <c r="R62080" s="234"/>
    </row>
    <row r="62081" spans="18:18" x14ac:dyDescent="0.2">
      <c r="R62081" s="234"/>
    </row>
    <row r="62082" spans="18:18" x14ac:dyDescent="0.2">
      <c r="R62082" s="94"/>
    </row>
    <row r="62097" spans="18:18" x14ac:dyDescent="0.2">
      <c r="R62097" s="235"/>
    </row>
    <row r="62098" spans="18:18" x14ac:dyDescent="0.2">
      <c r="R62098" s="234"/>
    </row>
    <row r="62099" spans="18:18" x14ac:dyDescent="0.2">
      <c r="R62099" s="236"/>
    </row>
    <row r="62100" spans="18:18" x14ac:dyDescent="0.2">
      <c r="R62100" s="236"/>
    </row>
    <row r="62101" spans="18:18" x14ac:dyDescent="0.2">
      <c r="R62101" s="234"/>
    </row>
    <row r="62102" spans="18:18" x14ac:dyDescent="0.2">
      <c r="R62102" s="236"/>
    </row>
    <row r="62103" spans="18:18" x14ac:dyDescent="0.2">
      <c r="R62103" s="236"/>
    </row>
    <row r="62104" spans="18:18" x14ac:dyDescent="0.2">
      <c r="R62104" s="237"/>
    </row>
    <row r="62105" spans="18:18" x14ac:dyDescent="0.2">
      <c r="R62105" s="237"/>
    </row>
    <row r="62110" spans="18:18" x14ac:dyDescent="0.2">
      <c r="R62110" s="97"/>
    </row>
    <row r="62111" spans="18:18" x14ac:dyDescent="0.2">
      <c r="R62111" s="234"/>
    </row>
    <row r="62112" spans="18:18" x14ac:dyDescent="0.2">
      <c r="R62112" s="262"/>
    </row>
    <row r="62113" spans="18:18" x14ac:dyDescent="0.2">
      <c r="R62113" s="234"/>
    </row>
    <row r="62114" spans="18:18" x14ac:dyDescent="0.2">
      <c r="R62114" s="234"/>
    </row>
    <row r="62115" spans="18:18" x14ac:dyDescent="0.2">
      <c r="R62115" s="94"/>
    </row>
    <row r="62130" spans="18:18" x14ac:dyDescent="0.2">
      <c r="R62130" s="235"/>
    </row>
    <row r="62131" spans="18:18" x14ac:dyDescent="0.2">
      <c r="R62131" s="234"/>
    </row>
    <row r="62132" spans="18:18" x14ac:dyDescent="0.2">
      <c r="R62132" s="236"/>
    </row>
    <row r="62133" spans="18:18" x14ac:dyDescent="0.2">
      <c r="R62133" s="236"/>
    </row>
    <row r="62134" spans="18:18" x14ac:dyDescent="0.2">
      <c r="R62134" s="234"/>
    </row>
    <row r="62135" spans="18:18" x14ac:dyDescent="0.2">
      <c r="R62135" s="236"/>
    </row>
    <row r="62136" spans="18:18" x14ac:dyDescent="0.2">
      <c r="R62136" s="236"/>
    </row>
    <row r="62137" spans="18:18" x14ac:dyDescent="0.2">
      <c r="R62137" s="237"/>
    </row>
    <row r="62138" spans="18:18" x14ac:dyDescent="0.2">
      <c r="R62138" s="237"/>
    </row>
    <row r="62143" spans="18:18" x14ac:dyDescent="0.2">
      <c r="R62143" s="97"/>
    </row>
    <row r="62144" spans="18:18" x14ac:dyDescent="0.2">
      <c r="R62144" s="234"/>
    </row>
    <row r="62145" spans="18:18" x14ac:dyDescent="0.2">
      <c r="R62145" s="262"/>
    </row>
    <row r="62146" spans="18:18" x14ac:dyDescent="0.2">
      <c r="R62146" s="234"/>
    </row>
    <row r="62147" spans="18:18" x14ac:dyDescent="0.2">
      <c r="R62147" s="234"/>
    </row>
    <row r="62148" spans="18:18" x14ac:dyDescent="0.2">
      <c r="R62148" s="94"/>
    </row>
    <row r="62163" spans="18:18" x14ac:dyDescent="0.2">
      <c r="R62163" s="235"/>
    </row>
    <row r="62164" spans="18:18" x14ac:dyDescent="0.2">
      <c r="R62164" s="234"/>
    </row>
    <row r="62165" spans="18:18" x14ac:dyDescent="0.2">
      <c r="R62165" s="236"/>
    </row>
    <row r="62166" spans="18:18" x14ac:dyDescent="0.2">
      <c r="R62166" s="236"/>
    </row>
    <row r="62167" spans="18:18" x14ac:dyDescent="0.2">
      <c r="R62167" s="234"/>
    </row>
    <row r="62168" spans="18:18" x14ac:dyDescent="0.2">
      <c r="R62168" s="236"/>
    </row>
    <row r="62169" spans="18:18" x14ac:dyDescent="0.2">
      <c r="R62169" s="236"/>
    </row>
    <row r="62170" spans="18:18" x14ac:dyDescent="0.2">
      <c r="R62170" s="237"/>
    </row>
    <row r="62171" spans="18:18" x14ac:dyDescent="0.2">
      <c r="R62171" s="237"/>
    </row>
    <row r="62176" spans="18:18" x14ac:dyDescent="0.2">
      <c r="R62176" s="97"/>
    </row>
    <row r="62177" spans="18:18" x14ac:dyDescent="0.2">
      <c r="R62177" s="234"/>
    </row>
    <row r="62178" spans="18:18" x14ac:dyDescent="0.2">
      <c r="R62178" s="262"/>
    </row>
    <row r="62179" spans="18:18" x14ac:dyDescent="0.2">
      <c r="R62179" s="234"/>
    </row>
    <row r="62180" spans="18:18" x14ac:dyDescent="0.2">
      <c r="R62180" s="234"/>
    </row>
    <row r="62181" spans="18:18" x14ac:dyDescent="0.2">
      <c r="R62181" s="94"/>
    </row>
    <row r="62196" spans="18:18" x14ac:dyDescent="0.2">
      <c r="R62196" s="235"/>
    </row>
    <row r="62197" spans="18:18" x14ac:dyDescent="0.2">
      <c r="R62197" s="234"/>
    </row>
    <row r="62198" spans="18:18" x14ac:dyDescent="0.2">
      <c r="R62198" s="236"/>
    </row>
    <row r="62199" spans="18:18" x14ac:dyDescent="0.2">
      <c r="R62199" s="236"/>
    </row>
    <row r="62200" spans="18:18" x14ac:dyDescent="0.2">
      <c r="R62200" s="234"/>
    </row>
    <row r="62201" spans="18:18" x14ac:dyDescent="0.2">
      <c r="R62201" s="236"/>
    </row>
    <row r="62202" spans="18:18" x14ac:dyDescent="0.2">
      <c r="R62202" s="236"/>
    </row>
    <row r="62203" spans="18:18" x14ac:dyDescent="0.2">
      <c r="R62203" s="237"/>
    </row>
    <row r="62204" spans="18:18" x14ac:dyDescent="0.2">
      <c r="R62204" s="237"/>
    </row>
    <row r="62209" spans="18:18" x14ac:dyDescent="0.2">
      <c r="R62209" s="97"/>
    </row>
    <row r="62210" spans="18:18" x14ac:dyDescent="0.2">
      <c r="R62210" s="234"/>
    </row>
    <row r="62211" spans="18:18" x14ac:dyDescent="0.2">
      <c r="R62211" s="262"/>
    </row>
    <row r="62212" spans="18:18" x14ac:dyDescent="0.2">
      <c r="R62212" s="234"/>
    </row>
    <row r="62213" spans="18:18" x14ac:dyDescent="0.2">
      <c r="R62213" s="234"/>
    </row>
    <row r="62214" spans="18:18" x14ac:dyDescent="0.2">
      <c r="R62214" s="94"/>
    </row>
    <row r="62229" spans="18:18" x14ac:dyDescent="0.2">
      <c r="R62229" s="235"/>
    </row>
    <row r="62230" spans="18:18" x14ac:dyDescent="0.2">
      <c r="R62230" s="234"/>
    </row>
    <row r="62231" spans="18:18" x14ac:dyDescent="0.2">
      <c r="R62231" s="236"/>
    </row>
    <row r="62232" spans="18:18" x14ac:dyDescent="0.2">
      <c r="R62232" s="236"/>
    </row>
    <row r="62233" spans="18:18" x14ac:dyDescent="0.2">
      <c r="R62233" s="234"/>
    </row>
    <row r="62234" spans="18:18" x14ac:dyDescent="0.2">
      <c r="R62234" s="236"/>
    </row>
    <row r="62235" spans="18:18" x14ac:dyDescent="0.2">
      <c r="R62235" s="236"/>
    </row>
    <row r="62236" spans="18:18" x14ac:dyDescent="0.2">
      <c r="R62236" s="237"/>
    </row>
    <row r="62237" spans="18:18" x14ac:dyDescent="0.2">
      <c r="R62237" s="237"/>
    </row>
    <row r="62242" spans="18:18" x14ac:dyDescent="0.2">
      <c r="R62242" s="97"/>
    </row>
    <row r="62243" spans="18:18" x14ac:dyDescent="0.2">
      <c r="R62243" s="234"/>
    </row>
    <row r="62244" spans="18:18" x14ac:dyDescent="0.2">
      <c r="R62244" s="262"/>
    </row>
    <row r="62245" spans="18:18" x14ac:dyDescent="0.2">
      <c r="R62245" s="234"/>
    </row>
    <row r="62246" spans="18:18" x14ac:dyDescent="0.2">
      <c r="R62246" s="234"/>
    </row>
    <row r="62247" spans="18:18" x14ac:dyDescent="0.2">
      <c r="R62247" s="94"/>
    </row>
    <row r="62262" spans="18:18" x14ac:dyDescent="0.2">
      <c r="R62262" s="235"/>
    </row>
    <row r="62263" spans="18:18" x14ac:dyDescent="0.2">
      <c r="R62263" s="234"/>
    </row>
    <row r="62264" spans="18:18" x14ac:dyDescent="0.2">
      <c r="R62264" s="236"/>
    </row>
    <row r="62265" spans="18:18" x14ac:dyDescent="0.2">
      <c r="R62265" s="236"/>
    </row>
    <row r="62266" spans="18:18" x14ac:dyDescent="0.2">
      <c r="R62266" s="234"/>
    </row>
    <row r="62267" spans="18:18" x14ac:dyDescent="0.2">
      <c r="R62267" s="236"/>
    </row>
    <row r="62268" spans="18:18" x14ac:dyDescent="0.2">
      <c r="R62268" s="236"/>
    </row>
    <row r="62269" spans="18:18" x14ac:dyDescent="0.2">
      <c r="R62269" s="237"/>
    </row>
    <row r="62270" spans="18:18" x14ac:dyDescent="0.2">
      <c r="R62270" s="237"/>
    </row>
    <row r="62275" spans="18:18" x14ac:dyDescent="0.2">
      <c r="R62275" s="97"/>
    </row>
    <row r="62276" spans="18:18" x14ac:dyDescent="0.2">
      <c r="R62276" s="234"/>
    </row>
    <row r="62277" spans="18:18" x14ac:dyDescent="0.2">
      <c r="R62277" s="262"/>
    </row>
    <row r="62278" spans="18:18" x14ac:dyDescent="0.2">
      <c r="R62278" s="234"/>
    </row>
    <row r="62279" spans="18:18" x14ac:dyDescent="0.2">
      <c r="R62279" s="234"/>
    </row>
    <row r="62280" spans="18:18" x14ac:dyDescent="0.2">
      <c r="R62280" s="94"/>
    </row>
    <row r="62295" spans="18:18" x14ac:dyDescent="0.2">
      <c r="R62295" s="235"/>
    </row>
    <row r="62296" spans="18:18" x14ac:dyDescent="0.2">
      <c r="R62296" s="234"/>
    </row>
    <row r="62297" spans="18:18" x14ac:dyDescent="0.2">
      <c r="R62297" s="236"/>
    </row>
    <row r="62298" spans="18:18" x14ac:dyDescent="0.2">
      <c r="R62298" s="236"/>
    </row>
    <row r="62299" spans="18:18" x14ac:dyDescent="0.2">
      <c r="R62299" s="234"/>
    </row>
    <row r="62300" spans="18:18" x14ac:dyDescent="0.2">
      <c r="R62300" s="236"/>
    </row>
    <row r="62301" spans="18:18" x14ac:dyDescent="0.2">
      <c r="R62301" s="236"/>
    </row>
    <row r="62302" spans="18:18" x14ac:dyDescent="0.2">
      <c r="R62302" s="237"/>
    </row>
    <row r="62303" spans="18:18" x14ac:dyDescent="0.2">
      <c r="R62303" s="237"/>
    </row>
    <row r="62308" spans="18:18" x14ac:dyDescent="0.2">
      <c r="R62308" s="97"/>
    </row>
    <row r="62309" spans="18:18" x14ac:dyDescent="0.2">
      <c r="R62309" s="234"/>
    </row>
    <row r="62310" spans="18:18" x14ac:dyDescent="0.2">
      <c r="R62310" s="262"/>
    </row>
    <row r="62311" spans="18:18" x14ac:dyDescent="0.2">
      <c r="R62311" s="234"/>
    </row>
    <row r="62312" spans="18:18" x14ac:dyDescent="0.2">
      <c r="R62312" s="234"/>
    </row>
    <row r="62313" spans="18:18" x14ac:dyDescent="0.2">
      <c r="R62313" s="94"/>
    </row>
    <row r="62328" spans="18:18" x14ac:dyDescent="0.2">
      <c r="R62328" s="235"/>
    </row>
    <row r="62329" spans="18:18" x14ac:dyDescent="0.2">
      <c r="R62329" s="234"/>
    </row>
    <row r="62330" spans="18:18" x14ac:dyDescent="0.2">
      <c r="R62330" s="236"/>
    </row>
    <row r="62331" spans="18:18" x14ac:dyDescent="0.2">
      <c r="R62331" s="236"/>
    </row>
    <row r="62332" spans="18:18" x14ac:dyDescent="0.2">
      <c r="R62332" s="234"/>
    </row>
    <row r="62333" spans="18:18" x14ac:dyDescent="0.2">
      <c r="R62333" s="236"/>
    </row>
    <row r="62334" spans="18:18" x14ac:dyDescent="0.2">
      <c r="R62334" s="236"/>
    </row>
    <row r="62335" spans="18:18" x14ac:dyDescent="0.2">
      <c r="R62335" s="237"/>
    </row>
    <row r="62336" spans="18:18" x14ac:dyDescent="0.2">
      <c r="R62336" s="237"/>
    </row>
    <row r="62341" spans="18:18" x14ac:dyDescent="0.2">
      <c r="R62341" s="97"/>
    </row>
    <row r="62342" spans="18:18" x14ac:dyDescent="0.2">
      <c r="R62342" s="234"/>
    </row>
    <row r="62343" spans="18:18" x14ac:dyDescent="0.2">
      <c r="R62343" s="262"/>
    </row>
    <row r="62344" spans="18:18" x14ac:dyDescent="0.2">
      <c r="R62344" s="234"/>
    </row>
    <row r="62345" spans="18:18" x14ac:dyDescent="0.2">
      <c r="R62345" s="234"/>
    </row>
    <row r="62346" spans="18:18" x14ac:dyDescent="0.2">
      <c r="R62346" s="94"/>
    </row>
    <row r="62361" spans="18:18" x14ac:dyDescent="0.2">
      <c r="R62361" s="235"/>
    </row>
    <row r="62362" spans="18:18" x14ac:dyDescent="0.2">
      <c r="R62362" s="234"/>
    </row>
    <row r="62363" spans="18:18" x14ac:dyDescent="0.2">
      <c r="R62363" s="236"/>
    </row>
    <row r="62364" spans="18:18" x14ac:dyDescent="0.2">
      <c r="R62364" s="236"/>
    </row>
    <row r="62365" spans="18:18" x14ac:dyDescent="0.2">
      <c r="R62365" s="234"/>
    </row>
    <row r="62366" spans="18:18" x14ac:dyDescent="0.2">
      <c r="R62366" s="236"/>
    </row>
    <row r="62367" spans="18:18" x14ac:dyDescent="0.2">
      <c r="R62367" s="236"/>
    </row>
    <row r="62368" spans="18:18" x14ac:dyDescent="0.2">
      <c r="R62368" s="237"/>
    </row>
    <row r="62369" spans="18:18" x14ac:dyDescent="0.2">
      <c r="R62369" s="237"/>
    </row>
    <row r="62374" spans="18:18" x14ac:dyDescent="0.2">
      <c r="R62374" s="97"/>
    </row>
    <row r="62375" spans="18:18" x14ac:dyDescent="0.2">
      <c r="R62375" s="234"/>
    </row>
    <row r="62376" spans="18:18" x14ac:dyDescent="0.2">
      <c r="R62376" s="262"/>
    </row>
    <row r="62377" spans="18:18" x14ac:dyDescent="0.2">
      <c r="R62377" s="234"/>
    </row>
    <row r="62378" spans="18:18" x14ac:dyDescent="0.2">
      <c r="R62378" s="234"/>
    </row>
    <row r="62379" spans="18:18" x14ac:dyDescent="0.2">
      <c r="R62379" s="94"/>
    </row>
    <row r="62394" spans="18:18" x14ac:dyDescent="0.2">
      <c r="R62394" s="235"/>
    </row>
    <row r="62395" spans="18:18" x14ac:dyDescent="0.2">
      <c r="R62395" s="234"/>
    </row>
    <row r="62396" spans="18:18" x14ac:dyDescent="0.2">
      <c r="R62396" s="236"/>
    </row>
    <row r="62397" spans="18:18" x14ac:dyDescent="0.2">
      <c r="R62397" s="236"/>
    </row>
    <row r="62398" spans="18:18" x14ac:dyDescent="0.2">
      <c r="R62398" s="234"/>
    </row>
    <row r="62399" spans="18:18" x14ac:dyDescent="0.2">
      <c r="R62399" s="236"/>
    </row>
    <row r="62400" spans="18:18" x14ac:dyDescent="0.2">
      <c r="R62400" s="236"/>
    </row>
    <row r="62401" spans="18:18" x14ac:dyDescent="0.2">
      <c r="R62401" s="237"/>
    </row>
    <row r="62402" spans="18:18" x14ac:dyDescent="0.2">
      <c r="R62402" s="237"/>
    </row>
    <row r="62407" spans="18:18" x14ac:dyDescent="0.2">
      <c r="R62407" s="97"/>
    </row>
    <row r="62408" spans="18:18" x14ac:dyDescent="0.2">
      <c r="R62408" s="234"/>
    </row>
    <row r="62409" spans="18:18" x14ac:dyDescent="0.2">
      <c r="R62409" s="262"/>
    </row>
    <row r="62410" spans="18:18" x14ac:dyDescent="0.2">
      <c r="R62410" s="234"/>
    </row>
    <row r="62411" spans="18:18" x14ac:dyDescent="0.2">
      <c r="R62411" s="234"/>
    </row>
    <row r="62412" spans="18:18" x14ac:dyDescent="0.2">
      <c r="R62412" s="94"/>
    </row>
    <row r="62427" spans="18:18" x14ac:dyDescent="0.2">
      <c r="R62427" s="235"/>
    </row>
    <row r="62428" spans="18:18" x14ac:dyDescent="0.2">
      <c r="R62428" s="234"/>
    </row>
    <row r="62429" spans="18:18" x14ac:dyDescent="0.2">
      <c r="R62429" s="236"/>
    </row>
    <row r="62430" spans="18:18" x14ac:dyDescent="0.2">
      <c r="R62430" s="236"/>
    </row>
    <row r="62431" spans="18:18" x14ac:dyDescent="0.2">
      <c r="R62431" s="234"/>
    </row>
    <row r="62432" spans="18:18" x14ac:dyDescent="0.2">
      <c r="R62432" s="236"/>
    </row>
    <row r="62433" spans="18:18" x14ac:dyDescent="0.2">
      <c r="R62433" s="236"/>
    </row>
    <row r="62434" spans="18:18" x14ac:dyDescent="0.2">
      <c r="R62434" s="237"/>
    </row>
    <row r="62435" spans="18:18" x14ac:dyDescent="0.2">
      <c r="R62435" s="237"/>
    </row>
    <row r="62440" spans="18:18" x14ac:dyDescent="0.2">
      <c r="R62440" s="97"/>
    </row>
    <row r="62441" spans="18:18" x14ac:dyDescent="0.2">
      <c r="R62441" s="234"/>
    </row>
    <row r="62442" spans="18:18" x14ac:dyDescent="0.2">
      <c r="R62442" s="262"/>
    </row>
    <row r="62443" spans="18:18" x14ac:dyDescent="0.2">
      <c r="R62443" s="234"/>
    </row>
    <row r="62444" spans="18:18" x14ac:dyDescent="0.2">
      <c r="R62444" s="234"/>
    </row>
    <row r="62445" spans="18:18" x14ac:dyDescent="0.2">
      <c r="R62445" s="94"/>
    </row>
    <row r="62460" spans="18:18" x14ac:dyDescent="0.2">
      <c r="R62460" s="235"/>
    </row>
    <row r="62461" spans="18:18" x14ac:dyDescent="0.2">
      <c r="R62461" s="234"/>
    </row>
    <row r="62462" spans="18:18" x14ac:dyDescent="0.2">
      <c r="R62462" s="236"/>
    </row>
    <row r="62463" spans="18:18" x14ac:dyDescent="0.2">
      <c r="R62463" s="236"/>
    </row>
    <row r="62464" spans="18:18" x14ac:dyDescent="0.2">
      <c r="R62464" s="234"/>
    </row>
    <row r="62465" spans="18:18" x14ac:dyDescent="0.2">
      <c r="R62465" s="236"/>
    </row>
    <row r="62466" spans="18:18" x14ac:dyDescent="0.2">
      <c r="R62466" s="236"/>
    </row>
    <row r="62467" spans="18:18" x14ac:dyDescent="0.2">
      <c r="R62467" s="237"/>
    </row>
    <row r="62468" spans="18:18" x14ac:dyDescent="0.2">
      <c r="R62468" s="237"/>
    </row>
    <row r="62473" spans="18:18" x14ac:dyDescent="0.2">
      <c r="R62473" s="97"/>
    </row>
    <row r="62474" spans="18:18" x14ac:dyDescent="0.2">
      <c r="R62474" s="234"/>
    </row>
    <row r="62475" spans="18:18" x14ac:dyDescent="0.2">
      <c r="R62475" s="262"/>
    </row>
    <row r="62476" spans="18:18" x14ac:dyDescent="0.2">
      <c r="R62476" s="234"/>
    </row>
    <row r="62477" spans="18:18" x14ac:dyDescent="0.2">
      <c r="R62477" s="234"/>
    </row>
    <row r="62478" spans="18:18" x14ac:dyDescent="0.2">
      <c r="R62478" s="94"/>
    </row>
    <row r="62493" spans="18:18" x14ac:dyDescent="0.2">
      <c r="R62493" s="235"/>
    </row>
    <row r="62494" spans="18:18" x14ac:dyDescent="0.2">
      <c r="R62494" s="234"/>
    </row>
    <row r="62495" spans="18:18" x14ac:dyDescent="0.2">
      <c r="R62495" s="236"/>
    </row>
    <row r="62496" spans="18:18" x14ac:dyDescent="0.2">
      <c r="R62496" s="236"/>
    </row>
    <row r="62497" spans="18:18" x14ac:dyDescent="0.2">
      <c r="R62497" s="234"/>
    </row>
    <row r="62498" spans="18:18" x14ac:dyDescent="0.2">
      <c r="R62498" s="236"/>
    </row>
    <row r="62499" spans="18:18" x14ac:dyDescent="0.2">
      <c r="R62499" s="236"/>
    </row>
    <row r="62500" spans="18:18" x14ac:dyDescent="0.2">
      <c r="R62500" s="237"/>
    </row>
    <row r="62501" spans="18:18" x14ac:dyDescent="0.2">
      <c r="R62501" s="237"/>
    </row>
    <row r="62506" spans="18:18" x14ac:dyDescent="0.2">
      <c r="R62506" s="97"/>
    </row>
    <row r="62507" spans="18:18" x14ac:dyDescent="0.2">
      <c r="R62507" s="234"/>
    </row>
    <row r="62508" spans="18:18" x14ac:dyDescent="0.2">
      <c r="R62508" s="262"/>
    </row>
    <row r="62509" spans="18:18" x14ac:dyDescent="0.2">
      <c r="R62509" s="234"/>
    </row>
    <row r="62510" spans="18:18" x14ac:dyDescent="0.2">
      <c r="R62510" s="234"/>
    </row>
    <row r="62511" spans="18:18" x14ac:dyDescent="0.2">
      <c r="R62511" s="94"/>
    </row>
    <row r="62526" spans="18:18" x14ac:dyDescent="0.2">
      <c r="R62526" s="235"/>
    </row>
    <row r="62527" spans="18:18" x14ac:dyDescent="0.2">
      <c r="R62527" s="234"/>
    </row>
    <row r="62528" spans="18:18" x14ac:dyDescent="0.2">
      <c r="R62528" s="236"/>
    </row>
    <row r="62529" spans="18:18" x14ac:dyDescent="0.2">
      <c r="R62529" s="236"/>
    </row>
    <row r="62530" spans="18:18" x14ac:dyDescent="0.2">
      <c r="R62530" s="234"/>
    </row>
    <row r="62531" spans="18:18" x14ac:dyDescent="0.2">
      <c r="R62531" s="236"/>
    </row>
    <row r="62532" spans="18:18" x14ac:dyDescent="0.2">
      <c r="R62532" s="236"/>
    </row>
    <row r="62533" spans="18:18" x14ac:dyDescent="0.2">
      <c r="R62533" s="237"/>
    </row>
    <row r="62534" spans="18:18" x14ac:dyDescent="0.2">
      <c r="R62534" s="237"/>
    </row>
    <row r="62539" spans="18:18" x14ac:dyDescent="0.2">
      <c r="R62539" s="97"/>
    </row>
    <row r="62540" spans="18:18" x14ac:dyDescent="0.2">
      <c r="R62540" s="234"/>
    </row>
    <row r="62541" spans="18:18" x14ac:dyDescent="0.2">
      <c r="R62541" s="262"/>
    </row>
    <row r="62542" spans="18:18" x14ac:dyDescent="0.2">
      <c r="R62542" s="234"/>
    </row>
    <row r="62543" spans="18:18" x14ac:dyDescent="0.2">
      <c r="R62543" s="234"/>
    </row>
    <row r="62544" spans="18:18" x14ac:dyDescent="0.2">
      <c r="R62544" s="94"/>
    </row>
    <row r="62559" spans="18:18" x14ac:dyDescent="0.2">
      <c r="R62559" s="235"/>
    </row>
    <row r="62560" spans="18:18" x14ac:dyDescent="0.2">
      <c r="R62560" s="234"/>
    </row>
    <row r="62561" spans="18:18" x14ac:dyDescent="0.2">
      <c r="R62561" s="236"/>
    </row>
    <row r="62562" spans="18:18" x14ac:dyDescent="0.2">
      <c r="R62562" s="236"/>
    </row>
    <row r="62563" spans="18:18" x14ac:dyDescent="0.2">
      <c r="R62563" s="234"/>
    </row>
    <row r="62564" spans="18:18" x14ac:dyDescent="0.2">
      <c r="R62564" s="236"/>
    </row>
    <row r="62565" spans="18:18" x14ac:dyDescent="0.2">
      <c r="R62565" s="236"/>
    </row>
    <row r="62566" spans="18:18" x14ac:dyDescent="0.2">
      <c r="R62566" s="237"/>
    </row>
    <row r="62567" spans="18:18" x14ac:dyDescent="0.2">
      <c r="R62567" s="237"/>
    </row>
    <row r="62572" spans="18:18" x14ac:dyDescent="0.2">
      <c r="R62572" s="97"/>
    </row>
    <row r="62573" spans="18:18" x14ac:dyDescent="0.2">
      <c r="R62573" s="234"/>
    </row>
    <row r="62574" spans="18:18" x14ac:dyDescent="0.2">
      <c r="R62574" s="262"/>
    </row>
    <row r="62575" spans="18:18" x14ac:dyDescent="0.2">
      <c r="R62575" s="234"/>
    </row>
    <row r="62576" spans="18:18" x14ac:dyDescent="0.2">
      <c r="R62576" s="234"/>
    </row>
    <row r="62577" spans="18:18" x14ac:dyDescent="0.2">
      <c r="R62577" s="94"/>
    </row>
    <row r="62592" spans="18:18" x14ac:dyDescent="0.2">
      <c r="R62592" s="235"/>
    </row>
    <row r="62593" spans="18:18" x14ac:dyDescent="0.2">
      <c r="R62593" s="234"/>
    </row>
    <row r="62594" spans="18:18" x14ac:dyDescent="0.2">
      <c r="R62594" s="236"/>
    </row>
    <row r="62595" spans="18:18" x14ac:dyDescent="0.2">
      <c r="R62595" s="236"/>
    </row>
    <row r="62596" spans="18:18" x14ac:dyDescent="0.2">
      <c r="R62596" s="234"/>
    </row>
    <row r="62597" spans="18:18" x14ac:dyDescent="0.2">
      <c r="R62597" s="236"/>
    </row>
    <row r="62598" spans="18:18" x14ac:dyDescent="0.2">
      <c r="R62598" s="236"/>
    </row>
    <row r="62599" spans="18:18" x14ac:dyDescent="0.2">
      <c r="R62599" s="237"/>
    </row>
    <row r="62600" spans="18:18" x14ac:dyDescent="0.2">
      <c r="R62600" s="237"/>
    </row>
    <row r="62605" spans="18:18" x14ac:dyDescent="0.2">
      <c r="R62605" s="97"/>
    </row>
    <row r="62606" spans="18:18" x14ac:dyDescent="0.2">
      <c r="R62606" s="234"/>
    </row>
    <row r="62607" spans="18:18" x14ac:dyDescent="0.2">
      <c r="R62607" s="262"/>
    </row>
    <row r="62608" spans="18:18" x14ac:dyDescent="0.2">
      <c r="R62608" s="234"/>
    </row>
    <row r="62609" spans="18:18" x14ac:dyDescent="0.2">
      <c r="R62609" s="234"/>
    </row>
    <row r="62610" spans="18:18" x14ac:dyDescent="0.2">
      <c r="R62610" s="94"/>
    </row>
    <row r="62625" spans="18:18" x14ac:dyDescent="0.2">
      <c r="R62625" s="235"/>
    </row>
    <row r="62626" spans="18:18" x14ac:dyDescent="0.2">
      <c r="R62626" s="234"/>
    </row>
    <row r="62627" spans="18:18" x14ac:dyDescent="0.2">
      <c r="R62627" s="236"/>
    </row>
    <row r="62628" spans="18:18" x14ac:dyDescent="0.2">
      <c r="R62628" s="236"/>
    </row>
    <row r="62629" spans="18:18" x14ac:dyDescent="0.2">
      <c r="R62629" s="234"/>
    </row>
    <row r="62630" spans="18:18" x14ac:dyDescent="0.2">
      <c r="R62630" s="236"/>
    </row>
    <row r="62631" spans="18:18" x14ac:dyDescent="0.2">
      <c r="R62631" s="236"/>
    </row>
    <row r="62632" spans="18:18" x14ac:dyDescent="0.2">
      <c r="R62632" s="237"/>
    </row>
    <row r="62633" spans="18:18" x14ac:dyDescent="0.2">
      <c r="R62633" s="237"/>
    </row>
    <row r="62638" spans="18:18" x14ac:dyDescent="0.2">
      <c r="R62638" s="97"/>
    </row>
    <row r="62639" spans="18:18" x14ac:dyDescent="0.2">
      <c r="R62639" s="234"/>
    </row>
    <row r="62640" spans="18:18" x14ac:dyDescent="0.2">
      <c r="R62640" s="262"/>
    </row>
    <row r="62641" spans="18:18" x14ac:dyDescent="0.2">
      <c r="R62641" s="234"/>
    </row>
    <row r="62642" spans="18:18" x14ac:dyDescent="0.2">
      <c r="R62642" s="234"/>
    </row>
    <row r="62643" spans="18:18" x14ac:dyDescent="0.2">
      <c r="R62643" s="94"/>
    </row>
    <row r="62658" spans="18:18" x14ac:dyDescent="0.2">
      <c r="R62658" s="235"/>
    </row>
    <row r="62659" spans="18:18" x14ac:dyDescent="0.2">
      <c r="R62659" s="234"/>
    </row>
    <row r="62660" spans="18:18" x14ac:dyDescent="0.2">
      <c r="R62660" s="236"/>
    </row>
    <row r="62661" spans="18:18" x14ac:dyDescent="0.2">
      <c r="R62661" s="236"/>
    </row>
    <row r="62662" spans="18:18" x14ac:dyDescent="0.2">
      <c r="R62662" s="234"/>
    </row>
    <row r="62663" spans="18:18" x14ac:dyDescent="0.2">
      <c r="R62663" s="236"/>
    </row>
    <row r="62664" spans="18:18" x14ac:dyDescent="0.2">
      <c r="R62664" s="236"/>
    </row>
    <row r="62665" spans="18:18" x14ac:dyDescent="0.2">
      <c r="R62665" s="237"/>
    </row>
    <row r="62666" spans="18:18" x14ac:dyDescent="0.2">
      <c r="R62666" s="237"/>
    </row>
    <row r="62671" spans="18:18" x14ac:dyDescent="0.2">
      <c r="R62671" s="97"/>
    </row>
    <row r="62672" spans="18:18" x14ac:dyDescent="0.2">
      <c r="R62672" s="234"/>
    </row>
    <row r="62673" spans="18:18" x14ac:dyDescent="0.2">
      <c r="R62673" s="262"/>
    </row>
    <row r="62674" spans="18:18" x14ac:dyDescent="0.2">
      <c r="R62674" s="234"/>
    </row>
    <row r="62675" spans="18:18" x14ac:dyDescent="0.2">
      <c r="R62675" s="234"/>
    </row>
    <row r="62676" spans="18:18" x14ac:dyDescent="0.2">
      <c r="R62676" s="94"/>
    </row>
    <row r="62691" spans="18:18" x14ac:dyDescent="0.2">
      <c r="R62691" s="235"/>
    </row>
    <row r="62692" spans="18:18" x14ac:dyDescent="0.2">
      <c r="R62692" s="234"/>
    </row>
    <row r="62693" spans="18:18" x14ac:dyDescent="0.2">
      <c r="R62693" s="236"/>
    </row>
    <row r="62694" spans="18:18" x14ac:dyDescent="0.2">
      <c r="R62694" s="236"/>
    </row>
    <row r="62695" spans="18:18" x14ac:dyDescent="0.2">
      <c r="R62695" s="234"/>
    </row>
    <row r="62696" spans="18:18" x14ac:dyDescent="0.2">
      <c r="R62696" s="236"/>
    </row>
    <row r="62697" spans="18:18" x14ac:dyDescent="0.2">
      <c r="R62697" s="236"/>
    </row>
    <row r="62698" spans="18:18" x14ac:dyDescent="0.2">
      <c r="R62698" s="237"/>
    </row>
    <row r="62699" spans="18:18" x14ac:dyDescent="0.2">
      <c r="R62699" s="237"/>
    </row>
    <row r="62704" spans="18:18" x14ac:dyDescent="0.2">
      <c r="R62704" s="97"/>
    </row>
    <row r="62705" spans="18:18" x14ac:dyDescent="0.2">
      <c r="R62705" s="234"/>
    </row>
    <row r="62706" spans="18:18" x14ac:dyDescent="0.2">
      <c r="R62706" s="262"/>
    </row>
    <row r="62707" spans="18:18" x14ac:dyDescent="0.2">
      <c r="R62707" s="234"/>
    </row>
    <row r="62708" spans="18:18" x14ac:dyDescent="0.2">
      <c r="R62708" s="234"/>
    </row>
    <row r="62709" spans="18:18" x14ac:dyDescent="0.2">
      <c r="R62709" s="94"/>
    </row>
    <row r="62724" spans="18:18" x14ac:dyDescent="0.2">
      <c r="R62724" s="235"/>
    </row>
    <row r="62725" spans="18:18" x14ac:dyDescent="0.2">
      <c r="R62725" s="234"/>
    </row>
    <row r="62726" spans="18:18" x14ac:dyDescent="0.2">
      <c r="R62726" s="236"/>
    </row>
    <row r="62727" spans="18:18" x14ac:dyDescent="0.2">
      <c r="R62727" s="236"/>
    </row>
    <row r="62728" spans="18:18" x14ac:dyDescent="0.2">
      <c r="R62728" s="234"/>
    </row>
    <row r="62729" spans="18:18" x14ac:dyDescent="0.2">
      <c r="R62729" s="236"/>
    </row>
    <row r="62730" spans="18:18" x14ac:dyDescent="0.2">
      <c r="R62730" s="236"/>
    </row>
    <row r="62731" spans="18:18" x14ac:dyDescent="0.2">
      <c r="R62731" s="237"/>
    </row>
    <row r="62732" spans="18:18" x14ac:dyDescent="0.2">
      <c r="R62732" s="237"/>
    </row>
    <row r="62737" spans="18:18" x14ac:dyDescent="0.2">
      <c r="R62737" s="97"/>
    </row>
    <row r="62738" spans="18:18" x14ac:dyDescent="0.2">
      <c r="R62738" s="234"/>
    </row>
    <row r="62739" spans="18:18" x14ac:dyDescent="0.2">
      <c r="R62739" s="262"/>
    </row>
    <row r="62740" spans="18:18" x14ac:dyDescent="0.2">
      <c r="R62740" s="234"/>
    </row>
    <row r="62741" spans="18:18" x14ac:dyDescent="0.2">
      <c r="R62741" s="234"/>
    </row>
    <row r="62742" spans="18:18" x14ac:dyDescent="0.2">
      <c r="R62742" s="94"/>
    </row>
    <row r="62757" spans="18:18" x14ac:dyDescent="0.2">
      <c r="R62757" s="235"/>
    </row>
    <row r="62758" spans="18:18" x14ac:dyDescent="0.2">
      <c r="R62758" s="234"/>
    </row>
    <row r="62759" spans="18:18" x14ac:dyDescent="0.2">
      <c r="R62759" s="236"/>
    </row>
    <row r="62760" spans="18:18" x14ac:dyDescent="0.2">
      <c r="R62760" s="236"/>
    </row>
    <row r="62761" spans="18:18" x14ac:dyDescent="0.2">
      <c r="R62761" s="234"/>
    </row>
    <row r="62762" spans="18:18" x14ac:dyDescent="0.2">
      <c r="R62762" s="236"/>
    </row>
    <row r="62763" spans="18:18" x14ac:dyDescent="0.2">
      <c r="R62763" s="236"/>
    </row>
    <row r="62764" spans="18:18" x14ac:dyDescent="0.2">
      <c r="R62764" s="237"/>
    </row>
    <row r="62765" spans="18:18" x14ac:dyDescent="0.2">
      <c r="R62765" s="237"/>
    </row>
    <row r="62770" spans="18:18" x14ac:dyDescent="0.2">
      <c r="R62770" s="97"/>
    </row>
    <row r="62771" spans="18:18" x14ac:dyDescent="0.2">
      <c r="R62771" s="234"/>
    </row>
    <row r="62772" spans="18:18" x14ac:dyDescent="0.2">
      <c r="R62772" s="262"/>
    </row>
    <row r="62773" spans="18:18" x14ac:dyDescent="0.2">
      <c r="R62773" s="234"/>
    </row>
    <row r="62774" spans="18:18" x14ac:dyDescent="0.2">
      <c r="R62774" s="234"/>
    </row>
    <row r="62775" spans="18:18" x14ac:dyDescent="0.2">
      <c r="R62775" s="94"/>
    </row>
    <row r="62790" spans="18:18" x14ac:dyDescent="0.2">
      <c r="R62790" s="235"/>
    </row>
    <row r="62791" spans="18:18" x14ac:dyDescent="0.2">
      <c r="R62791" s="234"/>
    </row>
    <row r="62792" spans="18:18" x14ac:dyDescent="0.2">
      <c r="R62792" s="236"/>
    </row>
    <row r="62793" spans="18:18" x14ac:dyDescent="0.2">
      <c r="R62793" s="236"/>
    </row>
    <row r="62794" spans="18:18" x14ac:dyDescent="0.2">
      <c r="R62794" s="234"/>
    </row>
    <row r="62795" spans="18:18" x14ac:dyDescent="0.2">
      <c r="R62795" s="236"/>
    </row>
    <row r="62796" spans="18:18" x14ac:dyDescent="0.2">
      <c r="R62796" s="236"/>
    </row>
    <row r="62797" spans="18:18" x14ac:dyDescent="0.2">
      <c r="R62797" s="237"/>
    </row>
    <row r="62798" spans="18:18" x14ac:dyDescent="0.2">
      <c r="R62798" s="237"/>
    </row>
    <row r="62803" spans="18:18" x14ac:dyDescent="0.2">
      <c r="R62803" s="97"/>
    </row>
    <row r="62804" spans="18:18" x14ac:dyDescent="0.2">
      <c r="R62804" s="234"/>
    </row>
    <row r="62805" spans="18:18" x14ac:dyDescent="0.2">
      <c r="R62805" s="262"/>
    </row>
    <row r="62806" spans="18:18" x14ac:dyDescent="0.2">
      <c r="R62806" s="234"/>
    </row>
    <row r="62807" spans="18:18" x14ac:dyDescent="0.2">
      <c r="R62807" s="234"/>
    </row>
    <row r="62808" spans="18:18" x14ac:dyDescent="0.2">
      <c r="R62808" s="94"/>
    </row>
    <row r="62823" spans="18:18" x14ac:dyDescent="0.2">
      <c r="R62823" s="235"/>
    </row>
    <row r="62824" spans="18:18" x14ac:dyDescent="0.2">
      <c r="R62824" s="234"/>
    </row>
    <row r="62825" spans="18:18" x14ac:dyDescent="0.2">
      <c r="R62825" s="236"/>
    </row>
    <row r="62826" spans="18:18" x14ac:dyDescent="0.2">
      <c r="R62826" s="236"/>
    </row>
    <row r="62827" spans="18:18" x14ac:dyDescent="0.2">
      <c r="R62827" s="234"/>
    </row>
    <row r="62828" spans="18:18" x14ac:dyDescent="0.2">
      <c r="R62828" s="236"/>
    </row>
    <row r="62829" spans="18:18" x14ac:dyDescent="0.2">
      <c r="R62829" s="236"/>
    </row>
    <row r="62830" spans="18:18" x14ac:dyDescent="0.2">
      <c r="R62830" s="237"/>
    </row>
    <row r="62831" spans="18:18" x14ac:dyDescent="0.2">
      <c r="R62831" s="237"/>
    </row>
    <row r="62836" spans="18:18" x14ac:dyDescent="0.2">
      <c r="R62836" s="97"/>
    </row>
    <row r="62837" spans="18:18" x14ac:dyDescent="0.2">
      <c r="R62837" s="234"/>
    </row>
    <row r="62838" spans="18:18" x14ac:dyDescent="0.2">
      <c r="R62838" s="262"/>
    </row>
    <row r="62839" spans="18:18" x14ac:dyDescent="0.2">
      <c r="R62839" s="234"/>
    </row>
    <row r="62840" spans="18:18" x14ac:dyDescent="0.2">
      <c r="R62840" s="234"/>
    </row>
    <row r="62841" spans="18:18" x14ac:dyDescent="0.2">
      <c r="R62841" s="94"/>
    </row>
    <row r="62856" spans="18:18" x14ac:dyDescent="0.2">
      <c r="R62856" s="235"/>
    </row>
    <row r="62857" spans="18:18" x14ac:dyDescent="0.2">
      <c r="R62857" s="234"/>
    </row>
    <row r="62858" spans="18:18" x14ac:dyDescent="0.2">
      <c r="R62858" s="236"/>
    </row>
    <row r="62859" spans="18:18" x14ac:dyDescent="0.2">
      <c r="R62859" s="236"/>
    </row>
    <row r="62860" spans="18:18" x14ac:dyDescent="0.2">
      <c r="R62860" s="234"/>
    </row>
    <row r="62861" spans="18:18" x14ac:dyDescent="0.2">
      <c r="R62861" s="236"/>
    </row>
    <row r="62862" spans="18:18" x14ac:dyDescent="0.2">
      <c r="R62862" s="236"/>
    </row>
    <row r="62863" spans="18:18" x14ac:dyDescent="0.2">
      <c r="R62863" s="237"/>
    </row>
    <row r="62864" spans="18:18" x14ac:dyDescent="0.2">
      <c r="R62864" s="237"/>
    </row>
    <row r="62869" spans="18:18" x14ac:dyDescent="0.2">
      <c r="R62869" s="97"/>
    </row>
    <row r="62870" spans="18:18" x14ac:dyDescent="0.2">
      <c r="R62870" s="234"/>
    </row>
    <row r="62871" spans="18:18" x14ac:dyDescent="0.2">
      <c r="R62871" s="262"/>
    </row>
    <row r="62872" spans="18:18" x14ac:dyDescent="0.2">
      <c r="R62872" s="234"/>
    </row>
    <row r="62873" spans="18:18" x14ac:dyDescent="0.2">
      <c r="R62873" s="234"/>
    </row>
    <row r="62874" spans="18:18" x14ac:dyDescent="0.2">
      <c r="R62874" s="94"/>
    </row>
    <row r="62889" spans="18:18" x14ac:dyDescent="0.2">
      <c r="R62889" s="235"/>
    </row>
    <row r="62890" spans="18:18" x14ac:dyDescent="0.2">
      <c r="R62890" s="234"/>
    </row>
    <row r="62891" spans="18:18" x14ac:dyDescent="0.2">
      <c r="R62891" s="236"/>
    </row>
    <row r="62892" spans="18:18" x14ac:dyDescent="0.2">
      <c r="R62892" s="236"/>
    </row>
    <row r="62893" spans="18:18" x14ac:dyDescent="0.2">
      <c r="R62893" s="234"/>
    </row>
    <row r="62894" spans="18:18" x14ac:dyDescent="0.2">
      <c r="R62894" s="236"/>
    </row>
    <row r="62895" spans="18:18" x14ac:dyDescent="0.2">
      <c r="R62895" s="236"/>
    </row>
    <row r="62896" spans="18:18" x14ac:dyDescent="0.2">
      <c r="R62896" s="237"/>
    </row>
    <row r="62897" spans="18:18" x14ac:dyDescent="0.2">
      <c r="R62897" s="237"/>
    </row>
    <row r="62902" spans="18:18" x14ac:dyDescent="0.2">
      <c r="R62902" s="97"/>
    </row>
    <row r="62903" spans="18:18" x14ac:dyDescent="0.2">
      <c r="R62903" s="234"/>
    </row>
    <row r="62904" spans="18:18" x14ac:dyDescent="0.2">
      <c r="R62904" s="262"/>
    </row>
    <row r="62905" spans="18:18" x14ac:dyDescent="0.2">
      <c r="R62905" s="234"/>
    </row>
    <row r="62906" spans="18:18" x14ac:dyDescent="0.2">
      <c r="R62906" s="234"/>
    </row>
    <row r="62907" spans="18:18" x14ac:dyDescent="0.2">
      <c r="R62907" s="94"/>
    </row>
    <row r="62922" spans="18:18" x14ac:dyDescent="0.2">
      <c r="R62922" s="235"/>
    </row>
    <row r="62923" spans="18:18" x14ac:dyDescent="0.2">
      <c r="R62923" s="234"/>
    </row>
    <row r="62924" spans="18:18" x14ac:dyDescent="0.2">
      <c r="R62924" s="236"/>
    </row>
    <row r="62925" spans="18:18" x14ac:dyDescent="0.2">
      <c r="R62925" s="236"/>
    </row>
    <row r="62926" spans="18:18" x14ac:dyDescent="0.2">
      <c r="R62926" s="234"/>
    </row>
    <row r="62927" spans="18:18" x14ac:dyDescent="0.2">
      <c r="R62927" s="236"/>
    </row>
    <row r="62928" spans="18:18" x14ac:dyDescent="0.2">
      <c r="R62928" s="236"/>
    </row>
    <row r="62929" spans="18:18" x14ac:dyDescent="0.2">
      <c r="R62929" s="237"/>
    </row>
    <row r="62930" spans="18:18" x14ac:dyDescent="0.2">
      <c r="R62930" s="237"/>
    </row>
    <row r="62935" spans="18:18" x14ac:dyDescent="0.2">
      <c r="R62935" s="97"/>
    </row>
    <row r="62936" spans="18:18" x14ac:dyDescent="0.2">
      <c r="R62936" s="234"/>
    </row>
    <row r="62937" spans="18:18" x14ac:dyDescent="0.2">
      <c r="R62937" s="262"/>
    </row>
    <row r="62938" spans="18:18" x14ac:dyDescent="0.2">
      <c r="R62938" s="234"/>
    </row>
    <row r="62939" spans="18:18" x14ac:dyDescent="0.2">
      <c r="R62939" s="234"/>
    </row>
    <row r="62940" spans="18:18" x14ac:dyDescent="0.2">
      <c r="R62940" s="94"/>
    </row>
    <row r="62955" spans="18:18" x14ac:dyDescent="0.2">
      <c r="R62955" s="235"/>
    </row>
    <row r="62956" spans="18:18" x14ac:dyDescent="0.2">
      <c r="R62956" s="234"/>
    </row>
    <row r="62957" spans="18:18" x14ac:dyDescent="0.2">
      <c r="R62957" s="236"/>
    </row>
    <row r="62958" spans="18:18" x14ac:dyDescent="0.2">
      <c r="R62958" s="236"/>
    </row>
    <row r="62959" spans="18:18" x14ac:dyDescent="0.2">
      <c r="R62959" s="234"/>
    </row>
    <row r="62960" spans="18:18" x14ac:dyDescent="0.2">
      <c r="R62960" s="236"/>
    </row>
    <row r="62961" spans="18:18" x14ac:dyDescent="0.2">
      <c r="R62961" s="236"/>
    </row>
    <row r="62962" spans="18:18" x14ac:dyDescent="0.2">
      <c r="R62962" s="237"/>
    </row>
    <row r="62963" spans="18:18" x14ac:dyDescent="0.2">
      <c r="R62963" s="237"/>
    </row>
    <row r="62968" spans="18:18" x14ac:dyDescent="0.2">
      <c r="R62968" s="97"/>
    </row>
    <row r="62969" spans="18:18" x14ac:dyDescent="0.2">
      <c r="R62969" s="234"/>
    </row>
    <row r="62970" spans="18:18" x14ac:dyDescent="0.2">
      <c r="R62970" s="262"/>
    </row>
    <row r="62971" spans="18:18" x14ac:dyDescent="0.2">
      <c r="R62971" s="234"/>
    </row>
    <row r="62972" spans="18:18" x14ac:dyDescent="0.2">
      <c r="R62972" s="234"/>
    </row>
    <row r="62973" spans="18:18" x14ac:dyDescent="0.2">
      <c r="R62973" s="94"/>
    </row>
    <row r="62988" spans="18:18" x14ac:dyDescent="0.2">
      <c r="R62988" s="235"/>
    </row>
    <row r="62989" spans="18:18" x14ac:dyDescent="0.2">
      <c r="R62989" s="234"/>
    </row>
    <row r="62990" spans="18:18" x14ac:dyDescent="0.2">
      <c r="R62990" s="236"/>
    </row>
    <row r="62991" spans="18:18" x14ac:dyDescent="0.2">
      <c r="R62991" s="236"/>
    </row>
    <row r="62992" spans="18:18" x14ac:dyDescent="0.2">
      <c r="R62992" s="234"/>
    </row>
    <row r="62993" spans="18:18" x14ac:dyDescent="0.2">
      <c r="R62993" s="236"/>
    </row>
    <row r="62994" spans="18:18" x14ac:dyDescent="0.2">
      <c r="R62994" s="236"/>
    </row>
    <row r="62995" spans="18:18" x14ac:dyDescent="0.2">
      <c r="R62995" s="237"/>
    </row>
    <row r="62996" spans="18:18" x14ac:dyDescent="0.2">
      <c r="R62996" s="237"/>
    </row>
    <row r="63001" spans="18:18" x14ac:dyDescent="0.2">
      <c r="R63001" s="97"/>
    </row>
    <row r="63002" spans="18:18" x14ac:dyDescent="0.2">
      <c r="R63002" s="234"/>
    </row>
    <row r="63003" spans="18:18" x14ac:dyDescent="0.2">
      <c r="R63003" s="262"/>
    </row>
    <row r="63004" spans="18:18" x14ac:dyDescent="0.2">
      <c r="R63004" s="234"/>
    </row>
    <row r="63005" spans="18:18" x14ac:dyDescent="0.2">
      <c r="R63005" s="234"/>
    </row>
    <row r="63006" spans="18:18" x14ac:dyDescent="0.2">
      <c r="R63006" s="94"/>
    </row>
    <row r="63021" spans="18:18" x14ac:dyDescent="0.2">
      <c r="R63021" s="235"/>
    </row>
    <row r="63022" spans="18:18" x14ac:dyDescent="0.2">
      <c r="R63022" s="234"/>
    </row>
    <row r="63023" spans="18:18" x14ac:dyDescent="0.2">
      <c r="R63023" s="236"/>
    </row>
    <row r="63024" spans="18:18" x14ac:dyDescent="0.2">
      <c r="R63024" s="236"/>
    </row>
    <row r="63025" spans="18:18" x14ac:dyDescent="0.2">
      <c r="R63025" s="234"/>
    </row>
    <row r="63026" spans="18:18" x14ac:dyDescent="0.2">
      <c r="R63026" s="236"/>
    </row>
    <row r="63027" spans="18:18" x14ac:dyDescent="0.2">
      <c r="R63027" s="236"/>
    </row>
    <row r="63028" spans="18:18" x14ac:dyDescent="0.2">
      <c r="R63028" s="237"/>
    </row>
    <row r="63029" spans="18:18" x14ac:dyDescent="0.2">
      <c r="R63029" s="237"/>
    </row>
    <row r="63034" spans="18:18" x14ac:dyDescent="0.2">
      <c r="R63034" s="97"/>
    </row>
    <row r="63035" spans="18:18" x14ac:dyDescent="0.2">
      <c r="R63035" s="234"/>
    </row>
    <row r="63036" spans="18:18" x14ac:dyDescent="0.2">
      <c r="R63036" s="262"/>
    </row>
    <row r="63037" spans="18:18" x14ac:dyDescent="0.2">
      <c r="R63037" s="234"/>
    </row>
    <row r="63038" spans="18:18" x14ac:dyDescent="0.2">
      <c r="R63038" s="234"/>
    </row>
    <row r="63039" spans="18:18" x14ac:dyDescent="0.2">
      <c r="R63039" s="94"/>
    </row>
    <row r="63054" spans="18:18" x14ac:dyDescent="0.2">
      <c r="R63054" s="235"/>
    </row>
    <row r="63055" spans="18:18" x14ac:dyDescent="0.2">
      <c r="R63055" s="234"/>
    </row>
    <row r="63056" spans="18:18" x14ac:dyDescent="0.2">
      <c r="R63056" s="236"/>
    </row>
    <row r="63057" spans="18:18" x14ac:dyDescent="0.2">
      <c r="R63057" s="236"/>
    </row>
    <row r="63058" spans="18:18" x14ac:dyDescent="0.2">
      <c r="R63058" s="234"/>
    </row>
    <row r="63059" spans="18:18" x14ac:dyDescent="0.2">
      <c r="R63059" s="236"/>
    </row>
    <row r="63060" spans="18:18" x14ac:dyDescent="0.2">
      <c r="R63060" s="236"/>
    </row>
    <row r="63061" spans="18:18" x14ac:dyDescent="0.2">
      <c r="R63061" s="237"/>
    </row>
    <row r="63062" spans="18:18" x14ac:dyDescent="0.2">
      <c r="R63062" s="237"/>
    </row>
    <row r="63067" spans="18:18" x14ac:dyDescent="0.2">
      <c r="R63067" s="97"/>
    </row>
    <row r="63068" spans="18:18" x14ac:dyDescent="0.2">
      <c r="R63068" s="234"/>
    </row>
    <row r="63069" spans="18:18" x14ac:dyDescent="0.2">
      <c r="R63069" s="262"/>
    </row>
    <row r="63070" spans="18:18" x14ac:dyDescent="0.2">
      <c r="R63070" s="234"/>
    </row>
    <row r="63071" spans="18:18" x14ac:dyDescent="0.2">
      <c r="R63071" s="234"/>
    </row>
    <row r="63072" spans="18:18" x14ac:dyDescent="0.2">
      <c r="R63072" s="94"/>
    </row>
    <row r="63087" spans="18:18" x14ac:dyDescent="0.2">
      <c r="R63087" s="235"/>
    </row>
    <row r="63088" spans="18:18" x14ac:dyDescent="0.2">
      <c r="R63088" s="234"/>
    </row>
    <row r="63089" spans="18:18" x14ac:dyDescent="0.2">
      <c r="R63089" s="236"/>
    </row>
    <row r="63090" spans="18:18" x14ac:dyDescent="0.2">
      <c r="R63090" s="236"/>
    </row>
    <row r="63091" spans="18:18" x14ac:dyDescent="0.2">
      <c r="R63091" s="234"/>
    </row>
    <row r="63092" spans="18:18" x14ac:dyDescent="0.2">
      <c r="R63092" s="236"/>
    </row>
    <row r="63093" spans="18:18" x14ac:dyDescent="0.2">
      <c r="R63093" s="236"/>
    </row>
    <row r="63094" spans="18:18" x14ac:dyDescent="0.2">
      <c r="R63094" s="237"/>
    </row>
    <row r="63095" spans="18:18" x14ac:dyDescent="0.2">
      <c r="R63095" s="237"/>
    </row>
    <row r="63100" spans="18:18" x14ac:dyDescent="0.2">
      <c r="R63100" s="97"/>
    </row>
    <row r="63101" spans="18:18" x14ac:dyDescent="0.2">
      <c r="R63101" s="234"/>
    </row>
    <row r="63102" spans="18:18" x14ac:dyDescent="0.2">
      <c r="R63102" s="262"/>
    </row>
    <row r="63103" spans="18:18" x14ac:dyDescent="0.2">
      <c r="R63103" s="234"/>
    </row>
    <row r="63104" spans="18:18" x14ac:dyDescent="0.2">
      <c r="R63104" s="234"/>
    </row>
    <row r="63105" spans="18:18" x14ac:dyDescent="0.2">
      <c r="R63105" s="94"/>
    </row>
    <row r="63120" spans="18:18" x14ac:dyDescent="0.2">
      <c r="R63120" s="235"/>
    </row>
    <row r="63121" spans="18:18" x14ac:dyDescent="0.2">
      <c r="R63121" s="234"/>
    </row>
    <row r="63122" spans="18:18" x14ac:dyDescent="0.2">
      <c r="R63122" s="236"/>
    </row>
    <row r="63123" spans="18:18" x14ac:dyDescent="0.2">
      <c r="R63123" s="236"/>
    </row>
    <row r="63124" spans="18:18" x14ac:dyDescent="0.2">
      <c r="R63124" s="234"/>
    </row>
    <row r="63125" spans="18:18" x14ac:dyDescent="0.2">
      <c r="R63125" s="236"/>
    </row>
    <row r="63126" spans="18:18" x14ac:dyDescent="0.2">
      <c r="R63126" s="236"/>
    </row>
    <row r="63127" spans="18:18" x14ac:dyDescent="0.2">
      <c r="R63127" s="237"/>
    </row>
    <row r="63128" spans="18:18" x14ac:dyDescent="0.2">
      <c r="R63128" s="237"/>
    </row>
    <row r="63133" spans="18:18" x14ac:dyDescent="0.2">
      <c r="R63133" s="97"/>
    </row>
    <row r="63134" spans="18:18" x14ac:dyDescent="0.2">
      <c r="R63134" s="234"/>
    </row>
    <row r="63135" spans="18:18" x14ac:dyDescent="0.2">
      <c r="R63135" s="262"/>
    </row>
    <row r="63136" spans="18:18" x14ac:dyDescent="0.2">
      <c r="R63136" s="234"/>
    </row>
    <row r="63137" spans="18:18" x14ac:dyDescent="0.2">
      <c r="R63137" s="234"/>
    </row>
    <row r="63138" spans="18:18" x14ac:dyDescent="0.2">
      <c r="R63138" s="94"/>
    </row>
    <row r="63153" spans="18:18" x14ac:dyDescent="0.2">
      <c r="R63153" s="235"/>
    </row>
    <row r="63154" spans="18:18" x14ac:dyDescent="0.2">
      <c r="R63154" s="234"/>
    </row>
    <row r="63155" spans="18:18" x14ac:dyDescent="0.2">
      <c r="R63155" s="236"/>
    </row>
    <row r="63156" spans="18:18" x14ac:dyDescent="0.2">
      <c r="R63156" s="236"/>
    </row>
    <row r="63157" spans="18:18" x14ac:dyDescent="0.2">
      <c r="R63157" s="234"/>
    </row>
    <row r="63158" spans="18:18" x14ac:dyDescent="0.2">
      <c r="R63158" s="236"/>
    </row>
    <row r="63159" spans="18:18" x14ac:dyDescent="0.2">
      <c r="R63159" s="236"/>
    </row>
    <row r="63160" spans="18:18" x14ac:dyDescent="0.2">
      <c r="R63160" s="237"/>
    </row>
    <row r="63161" spans="18:18" x14ac:dyDescent="0.2">
      <c r="R63161" s="237"/>
    </row>
    <row r="63166" spans="18:18" x14ac:dyDescent="0.2">
      <c r="R63166" s="97"/>
    </row>
    <row r="63167" spans="18:18" x14ac:dyDescent="0.2">
      <c r="R63167" s="234"/>
    </row>
    <row r="63168" spans="18:18" x14ac:dyDescent="0.2">
      <c r="R63168" s="262"/>
    </row>
    <row r="63169" spans="18:18" x14ac:dyDescent="0.2">
      <c r="R63169" s="234"/>
    </row>
    <row r="63170" spans="18:18" x14ac:dyDescent="0.2">
      <c r="R63170" s="234"/>
    </row>
    <row r="63171" spans="18:18" x14ac:dyDescent="0.2">
      <c r="R63171" s="94"/>
    </row>
    <row r="63186" spans="18:18" x14ac:dyDescent="0.2">
      <c r="R63186" s="235"/>
    </row>
    <row r="63187" spans="18:18" x14ac:dyDescent="0.2">
      <c r="R63187" s="234"/>
    </row>
    <row r="63188" spans="18:18" x14ac:dyDescent="0.2">
      <c r="R63188" s="236"/>
    </row>
    <row r="63189" spans="18:18" x14ac:dyDescent="0.2">
      <c r="R63189" s="236"/>
    </row>
    <row r="63190" spans="18:18" x14ac:dyDescent="0.2">
      <c r="R63190" s="234"/>
    </row>
    <row r="63191" spans="18:18" x14ac:dyDescent="0.2">
      <c r="R63191" s="236"/>
    </row>
    <row r="63192" spans="18:18" x14ac:dyDescent="0.2">
      <c r="R63192" s="236"/>
    </row>
    <row r="63193" spans="18:18" x14ac:dyDescent="0.2">
      <c r="R63193" s="237"/>
    </row>
    <row r="63194" spans="18:18" x14ac:dyDescent="0.2">
      <c r="R63194" s="237"/>
    </row>
    <row r="63199" spans="18:18" x14ac:dyDescent="0.2">
      <c r="R63199" s="97"/>
    </row>
    <row r="63200" spans="18:18" x14ac:dyDescent="0.2">
      <c r="R63200" s="234"/>
    </row>
    <row r="63201" spans="18:18" x14ac:dyDescent="0.2">
      <c r="R63201" s="262"/>
    </row>
    <row r="63202" spans="18:18" x14ac:dyDescent="0.2">
      <c r="R63202" s="234"/>
    </row>
    <row r="63203" spans="18:18" x14ac:dyDescent="0.2">
      <c r="R63203" s="234"/>
    </row>
    <row r="63204" spans="18:18" x14ac:dyDescent="0.2">
      <c r="R63204" s="94"/>
    </row>
    <row r="63219" spans="18:18" x14ac:dyDescent="0.2">
      <c r="R63219" s="235"/>
    </row>
    <row r="63220" spans="18:18" x14ac:dyDescent="0.2">
      <c r="R63220" s="234"/>
    </row>
    <row r="63221" spans="18:18" x14ac:dyDescent="0.2">
      <c r="R63221" s="236"/>
    </row>
    <row r="63222" spans="18:18" x14ac:dyDescent="0.2">
      <c r="R63222" s="236"/>
    </row>
    <row r="63223" spans="18:18" x14ac:dyDescent="0.2">
      <c r="R63223" s="234"/>
    </row>
    <row r="63224" spans="18:18" x14ac:dyDescent="0.2">
      <c r="R63224" s="236"/>
    </row>
    <row r="63225" spans="18:18" x14ac:dyDescent="0.2">
      <c r="R63225" s="236"/>
    </row>
    <row r="63226" spans="18:18" x14ac:dyDescent="0.2">
      <c r="R63226" s="237"/>
    </row>
    <row r="63227" spans="18:18" x14ac:dyDescent="0.2">
      <c r="R63227" s="237"/>
    </row>
    <row r="63232" spans="18:18" x14ac:dyDescent="0.2">
      <c r="R63232" s="97"/>
    </row>
    <row r="63233" spans="18:18" x14ac:dyDescent="0.2">
      <c r="R63233" s="234"/>
    </row>
    <row r="63234" spans="18:18" x14ac:dyDescent="0.2">
      <c r="R63234" s="262"/>
    </row>
    <row r="63235" spans="18:18" x14ac:dyDescent="0.2">
      <c r="R63235" s="234"/>
    </row>
    <row r="63236" spans="18:18" x14ac:dyDescent="0.2">
      <c r="R63236" s="234"/>
    </row>
    <row r="63237" spans="18:18" x14ac:dyDescent="0.2">
      <c r="R63237" s="94"/>
    </row>
    <row r="63252" spans="18:18" x14ac:dyDescent="0.2">
      <c r="R63252" s="235"/>
    </row>
    <row r="63253" spans="18:18" x14ac:dyDescent="0.2">
      <c r="R63253" s="234"/>
    </row>
    <row r="63254" spans="18:18" x14ac:dyDescent="0.2">
      <c r="R63254" s="236"/>
    </row>
    <row r="63255" spans="18:18" x14ac:dyDescent="0.2">
      <c r="R63255" s="236"/>
    </row>
    <row r="63256" spans="18:18" x14ac:dyDescent="0.2">
      <c r="R63256" s="234"/>
    </row>
    <row r="63257" spans="18:18" x14ac:dyDescent="0.2">
      <c r="R63257" s="236"/>
    </row>
    <row r="63258" spans="18:18" x14ac:dyDescent="0.2">
      <c r="R63258" s="236"/>
    </row>
    <row r="63259" spans="18:18" x14ac:dyDescent="0.2">
      <c r="R63259" s="237"/>
    </row>
    <row r="63260" spans="18:18" x14ac:dyDescent="0.2">
      <c r="R63260" s="237"/>
    </row>
    <row r="63265" spans="18:18" x14ac:dyDescent="0.2">
      <c r="R63265" s="97"/>
    </row>
    <row r="63266" spans="18:18" x14ac:dyDescent="0.2">
      <c r="R63266" s="234"/>
    </row>
    <row r="63267" spans="18:18" x14ac:dyDescent="0.2">
      <c r="R63267" s="262"/>
    </row>
    <row r="63268" spans="18:18" x14ac:dyDescent="0.2">
      <c r="R63268" s="234"/>
    </row>
    <row r="63269" spans="18:18" x14ac:dyDescent="0.2">
      <c r="R63269" s="234"/>
    </row>
    <row r="63270" spans="18:18" x14ac:dyDescent="0.2">
      <c r="R63270" s="94"/>
    </row>
    <row r="63285" spans="18:18" x14ac:dyDescent="0.2">
      <c r="R63285" s="235"/>
    </row>
    <row r="63286" spans="18:18" x14ac:dyDescent="0.2">
      <c r="R63286" s="234"/>
    </row>
    <row r="63287" spans="18:18" x14ac:dyDescent="0.2">
      <c r="R63287" s="236"/>
    </row>
    <row r="63288" spans="18:18" x14ac:dyDescent="0.2">
      <c r="R63288" s="236"/>
    </row>
    <row r="63289" spans="18:18" x14ac:dyDescent="0.2">
      <c r="R63289" s="234"/>
    </row>
    <row r="63290" spans="18:18" x14ac:dyDescent="0.2">
      <c r="R63290" s="236"/>
    </row>
    <row r="63291" spans="18:18" x14ac:dyDescent="0.2">
      <c r="R63291" s="236"/>
    </row>
    <row r="63292" spans="18:18" x14ac:dyDescent="0.2">
      <c r="R63292" s="237"/>
    </row>
    <row r="63293" spans="18:18" x14ac:dyDescent="0.2">
      <c r="R63293" s="237"/>
    </row>
    <row r="63298" spans="18:18" x14ac:dyDescent="0.2">
      <c r="R63298" s="97"/>
    </row>
    <row r="63299" spans="18:18" x14ac:dyDescent="0.2">
      <c r="R63299" s="234"/>
    </row>
    <row r="63300" spans="18:18" x14ac:dyDescent="0.2">
      <c r="R63300" s="262"/>
    </row>
    <row r="63301" spans="18:18" x14ac:dyDescent="0.2">
      <c r="R63301" s="234"/>
    </row>
    <row r="63302" spans="18:18" x14ac:dyDescent="0.2">
      <c r="R63302" s="234"/>
    </row>
    <row r="63303" spans="18:18" x14ac:dyDescent="0.2">
      <c r="R63303" s="94"/>
    </row>
    <row r="63318" spans="18:18" x14ac:dyDescent="0.2">
      <c r="R63318" s="235"/>
    </row>
    <row r="63319" spans="18:18" x14ac:dyDescent="0.2">
      <c r="R63319" s="234"/>
    </row>
    <row r="63320" spans="18:18" x14ac:dyDescent="0.2">
      <c r="R63320" s="236"/>
    </row>
    <row r="63321" spans="18:18" x14ac:dyDescent="0.2">
      <c r="R63321" s="236"/>
    </row>
    <row r="63322" spans="18:18" x14ac:dyDescent="0.2">
      <c r="R63322" s="234"/>
    </row>
    <row r="63323" spans="18:18" x14ac:dyDescent="0.2">
      <c r="R63323" s="236"/>
    </row>
    <row r="63324" spans="18:18" x14ac:dyDescent="0.2">
      <c r="R63324" s="236"/>
    </row>
    <row r="63325" spans="18:18" x14ac:dyDescent="0.2">
      <c r="R63325" s="237"/>
    </row>
    <row r="63326" spans="18:18" x14ac:dyDescent="0.2">
      <c r="R63326" s="237"/>
    </row>
    <row r="63331" spans="18:18" x14ac:dyDescent="0.2">
      <c r="R63331" s="97"/>
    </row>
    <row r="63332" spans="18:18" x14ac:dyDescent="0.2">
      <c r="R63332" s="234"/>
    </row>
    <row r="63333" spans="18:18" x14ac:dyDescent="0.2">
      <c r="R63333" s="262"/>
    </row>
    <row r="63334" spans="18:18" x14ac:dyDescent="0.2">
      <c r="R63334" s="234"/>
    </row>
    <row r="63335" spans="18:18" x14ac:dyDescent="0.2">
      <c r="R63335" s="234"/>
    </row>
    <row r="63336" spans="18:18" x14ac:dyDescent="0.2">
      <c r="R63336" s="94"/>
    </row>
    <row r="63351" spans="18:18" x14ac:dyDescent="0.2">
      <c r="R63351" s="235"/>
    </row>
    <row r="63352" spans="18:18" x14ac:dyDescent="0.2">
      <c r="R63352" s="234"/>
    </row>
    <row r="63353" spans="18:18" x14ac:dyDescent="0.2">
      <c r="R63353" s="236"/>
    </row>
    <row r="63354" spans="18:18" x14ac:dyDescent="0.2">
      <c r="R63354" s="236"/>
    </row>
    <row r="63355" spans="18:18" x14ac:dyDescent="0.2">
      <c r="R63355" s="234"/>
    </row>
    <row r="63356" spans="18:18" x14ac:dyDescent="0.2">
      <c r="R63356" s="236"/>
    </row>
    <row r="63357" spans="18:18" x14ac:dyDescent="0.2">
      <c r="R63357" s="236"/>
    </row>
    <row r="63358" spans="18:18" x14ac:dyDescent="0.2">
      <c r="R63358" s="237"/>
    </row>
    <row r="63359" spans="18:18" x14ac:dyDescent="0.2">
      <c r="R63359" s="237"/>
    </row>
    <row r="63364" spans="18:18" x14ac:dyDescent="0.2">
      <c r="R63364" s="97"/>
    </row>
    <row r="63365" spans="18:18" x14ac:dyDescent="0.2">
      <c r="R63365" s="234"/>
    </row>
    <row r="63366" spans="18:18" x14ac:dyDescent="0.2">
      <c r="R63366" s="262"/>
    </row>
    <row r="63367" spans="18:18" x14ac:dyDescent="0.2">
      <c r="R63367" s="234"/>
    </row>
    <row r="63368" spans="18:18" x14ac:dyDescent="0.2">
      <c r="R63368" s="234"/>
    </row>
    <row r="63369" spans="18:18" x14ac:dyDescent="0.2">
      <c r="R63369" s="94"/>
    </row>
    <row r="63384" spans="18:18" x14ac:dyDescent="0.2">
      <c r="R63384" s="235"/>
    </row>
    <row r="63385" spans="18:18" x14ac:dyDescent="0.2">
      <c r="R63385" s="234"/>
    </row>
    <row r="63386" spans="18:18" x14ac:dyDescent="0.2">
      <c r="R63386" s="236"/>
    </row>
    <row r="63387" spans="18:18" x14ac:dyDescent="0.2">
      <c r="R63387" s="236"/>
    </row>
    <row r="63388" spans="18:18" x14ac:dyDescent="0.2">
      <c r="R63388" s="234"/>
    </row>
    <row r="63389" spans="18:18" x14ac:dyDescent="0.2">
      <c r="R63389" s="236"/>
    </row>
    <row r="63390" spans="18:18" x14ac:dyDescent="0.2">
      <c r="R63390" s="236"/>
    </row>
    <row r="63391" spans="18:18" x14ac:dyDescent="0.2">
      <c r="R63391" s="237"/>
    </row>
    <row r="63392" spans="18:18" x14ac:dyDescent="0.2">
      <c r="R63392" s="237"/>
    </row>
    <row r="63397" spans="18:18" x14ac:dyDescent="0.2">
      <c r="R63397" s="97"/>
    </row>
    <row r="63398" spans="18:18" x14ac:dyDescent="0.2">
      <c r="R63398" s="234"/>
    </row>
    <row r="63399" spans="18:18" x14ac:dyDescent="0.2">
      <c r="R63399" s="262"/>
    </row>
    <row r="63400" spans="18:18" x14ac:dyDescent="0.2">
      <c r="R63400" s="234"/>
    </row>
    <row r="63401" spans="18:18" x14ac:dyDescent="0.2">
      <c r="R63401" s="234"/>
    </row>
    <row r="63402" spans="18:18" x14ac:dyDescent="0.2">
      <c r="R63402" s="94"/>
    </row>
    <row r="63417" spans="18:18" x14ac:dyDescent="0.2">
      <c r="R63417" s="235"/>
    </row>
    <row r="63418" spans="18:18" x14ac:dyDescent="0.2">
      <c r="R63418" s="234"/>
    </row>
    <row r="63419" spans="18:18" x14ac:dyDescent="0.2">
      <c r="R63419" s="236"/>
    </row>
    <row r="63420" spans="18:18" x14ac:dyDescent="0.2">
      <c r="R63420" s="236"/>
    </row>
    <row r="63421" spans="18:18" x14ac:dyDescent="0.2">
      <c r="R63421" s="234"/>
    </row>
    <row r="63422" spans="18:18" x14ac:dyDescent="0.2">
      <c r="R63422" s="236"/>
    </row>
    <row r="63423" spans="18:18" x14ac:dyDescent="0.2">
      <c r="R63423" s="236"/>
    </row>
    <row r="63424" spans="18:18" x14ac:dyDescent="0.2">
      <c r="R63424" s="237"/>
    </row>
    <row r="63425" spans="18:18" x14ac:dyDescent="0.2">
      <c r="R63425" s="237"/>
    </row>
    <row r="63430" spans="18:18" x14ac:dyDescent="0.2">
      <c r="R63430" s="97"/>
    </row>
    <row r="63431" spans="18:18" x14ac:dyDescent="0.2">
      <c r="R63431" s="234"/>
    </row>
    <row r="63432" spans="18:18" x14ac:dyDescent="0.2">
      <c r="R63432" s="262"/>
    </row>
    <row r="63433" spans="18:18" x14ac:dyDescent="0.2">
      <c r="R63433" s="234"/>
    </row>
    <row r="63434" spans="18:18" x14ac:dyDescent="0.2">
      <c r="R63434" s="234"/>
    </row>
    <row r="63435" spans="18:18" x14ac:dyDescent="0.2">
      <c r="R63435" s="94"/>
    </row>
    <row r="63450" spans="18:18" x14ac:dyDescent="0.2">
      <c r="R63450" s="235"/>
    </row>
    <row r="63451" spans="18:18" x14ac:dyDescent="0.2">
      <c r="R63451" s="234"/>
    </row>
    <row r="63452" spans="18:18" x14ac:dyDescent="0.2">
      <c r="R63452" s="236"/>
    </row>
    <row r="63453" spans="18:18" x14ac:dyDescent="0.2">
      <c r="R63453" s="236"/>
    </row>
    <row r="63454" spans="18:18" x14ac:dyDescent="0.2">
      <c r="R63454" s="234"/>
    </row>
    <row r="63455" spans="18:18" x14ac:dyDescent="0.2">
      <c r="R63455" s="236"/>
    </row>
    <row r="63456" spans="18:18" x14ac:dyDescent="0.2">
      <c r="R63456" s="236"/>
    </row>
    <row r="63457" spans="18:18" x14ac:dyDescent="0.2">
      <c r="R63457" s="237"/>
    </row>
    <row r="63458" spans="18:18" x14ac:dyDescent="0.2">
      <c r="R63458" s="237"/>
    </row>
    <row r="63463" spans="18:18" x14ac:dyDescent="0.2">
      <c r="R63463" s="97"/>
    </row>
    <row r="63464" spans="18:18" x14ac:dyDescent="0.2">
      <c r="R63464" s="234"/>
    </row>
    <row r="63465" spans="18:18" x14ac:dyDescent="0.2">
      <c r="R63465" s="262"/>
    </row>
    <row r="63466" spans="18:18" x14ac:dyDescent="0.2">
      <c r="R63466" s="234"/>
    </row>
    <row r="63467" spans="18:18" x14ac:dyDescent="0.2">
      <c r="R63467" s="234"/>
    </row>
    <row r="63468" spans="18:18" x14ac:dyDescent="0.2">
      <c r="R63468" s="94"/>
    </row>
    <row r="63483" spans="18:18" x14ac:dyDescent="0.2">
      <c r="R63483" s="235"/>
    </row>
    <row r="63484" spans="18:18" x14ac:dyDescent="0.2">
      <c r="R63484" s="234"/>
    </row>
    <row r="63485" spans="18:18" x14ac:dyDescent="0.2">
      <c r="R63485" s="236"/>
    </row>
    <row r="63486" spans="18:18" x14ac:dyDescent="0.2">
      <c r="R63486" s="236"/>
    </row>
    <row r="63487" spans="18:18" x14ac:dyDescent="0.2">
      <c r="R63487" s="234"/>
    </row>
    <row r="63488" spans="18:18" x14ac:dyDescent="0.2">
      <c r="R63488" s="236"/>
    </row>
    <row r="63489" spans="18:18" x14ac:dyDescent="0.2">
      <c r="R63489" s="236"/>
    </row>
    <row r="63490" spans="18:18" x14ac:dyDescent="0.2">
      <c r="R63490" s="237"/>
    </row>
    <row r="63491" spans="18:18" x14ac:dyDescent="0.2">
      <c r="R63491" s="237"/>
    </row>
    <row r="63496" spans="18:18" x14ac:dyDescent="0.2">
      <c r="R63496" s="97"/>
    </row>
    <row r="63497" spans="18:18" x14ac:dyDescent="0.2">
      <c r="R63497" s="234"/>
    </row>
    <row r="63498" spans="18:18" x14ac:dyDescent="0.2">
      <c r="R63498" s="262"/>
    </row>
    <row r="63499" spans="18:18" x14ac:dyDescent="0.2">
      <c r="R63499" s="234"/>
    </row>
    <row r="63500" spans="18:18" x14ac:dyDescent="0.2">
      <c r="R63500" s="234"/>
    </row>
    <row r="63501" spans="18:18" x14ac:dyDescent="0.2">
      <c r="R63501" s="94"/>
    </row>
    <row r="63516" spans="18:18" x14ac:dyDescent="0.2">
      <c r="R63516" s="235"/>
    </row>
    <row r="63517" spans="18:18" x14ac:dyDescent="0.2">
      <c r="R63517" s="234"/>
    </row>
    <row r="63518" spans="18:18" x14ac:dyDescent="0.2">
      <c r="R63518" s="236"/>
    </row>
    <row r="63519" spans="18:18" x14ac:dyDescent="0.2">
      <c r="R63519" s="236"/>
    </row>
    <row r="63520" spans="18:18" x14ac:dyDescent="0.2">
      <c r="R63520" s="234"/>
    </row>
    <row r="63521" spans="18:18" x14ac:dyDescent="0.2">
      <c r="R63521" s="236"/>
    </row>
    <row r="63522" spans="18:18" x14ac:dyDescent="0.2">
      <c r="R63522" s="236"/>
    </row>
    <row r="63523" spans="18:18" x14ac:dyDescent="0.2">
      <c r="R63523" s="237"/>
    </row>
    <row r="63524" spans="18:18" x14ac:dyDescent="0.2">
      <c r="R63524" s="237"/>
    </row>
    <row r="63529" spans="18:18" x14ac:dyDescent="0.2">
      <c r="R63529" s="97"/>
    </row>
    <row r="63530" spans="18:18" x14ac:dyDescent="0.2">
      <c r="R63530" s="234"/>
    </row>
    <row r="63531" spans="18:18" x14ac:dyDescent="0.2">
      <c r="R63531" s="262"/>
    </row>
    <row r="63532" spans="18:18" x14ac:dyDescent="0.2">
      <c r="R63532" s="234"/>
    </row>
    <row r="63533" spans="18:18" x14ac:dyDescent="0.2">
      <c r="R63533" s="234"/>
    </row>
    <row r="63534" spans="18:18" x14ac:dyDescent="0.2">
      <c r="R63534" s="94"/>
    </row>
    <row r="63549" spans="18:18" x14ac:dyDescent="0.2">
      <c r="R63549" s="235"/>
    </row>
    <row r="63550" spans="18:18" x14ac:dyDescent="0.2">
      <c r="R63550" s="234"/>
    </row>
    <row r="63551" spans="18:18" x14ac:dyDescent="0.2">
      <c r="R63551" s="236"/>
    </row>
    <row r="63552" spans="18:18" x14ac:dyDescent="0.2">
      <c r="R63552" s="236"/>
    </row>
    <row r="63553" spans="18:18" x14ac:dyDescent="0.2">
      <c r="R63553" s="234"/>
    </row>
    <row r="63554" spans="18:18" x14ac:dyDescent="0.2">
      <c r="R63554" s="236"/>
    </row>
    <row r="63555" spans="18:18" x14ac:dyDescent="0.2">
      <c r="R63555" s="236"/>
    </row>
    <row r="63556" spans="18:18" x14ac:dyDescent="0.2">
      <c r="R63556" s="237"/>
    </row>
    <row r="63557" spans="18:18" x14ac:dyDescent="0.2">
      <c r="R63557" s="237"/>
    </row>
    <row r="63562" spans="18:18" x14ac:dyDescent="0.2">
      <c r="R63562" s="97"/>
    </row>
    <row r="63563" spans="18:18" x14ac:dyDescent="0.2">
      <c r="R63563" s="234"/>
    </row>
    <row r="63564" spans="18:18" x14ac:dyDescent="0.2">
      <c r="R63564" s="262"/>
    </row>
    <row r="63565" spans="18:18" x14ac:dyDescent="0.2">
      <c r="R63565" s="234"/>
    </row>
    <row r="63566" spans="18:18" x14ac:dyDescent="0.2">
      <c r="R63566" s="234"/>
    </row>
    <row r="63567" spans="18:18" x14ac:dyDescent="0.2">
      <c r="R63567" s="94"/>
    </row>
    <row r="63582" spans="18:18" x14ac:dyDescent="0.2">
      <c r="R63582" s="235"/>
    </row>
    <row r="63583" spans="18:18" x14ac:dyDescent="0.2">
      <c r="R63583" s="234"/>
    </row>
    <row r="63584" spans="18:18" x14ac:dyDescent="0.2">
      <c r="R63584" s="236"/>
    </row>
    <row r="63585" spans="18:18" x14ac:dyDescent="0.2">
      <c r="R63585" s="236"/>
    </row>
    <row r="63586" spans="18:18" x14ac:dyDescent="0.2">
      <c r="R63586" s="234"/>
    </row>
    <row r="63587" spans="18:18" x14ac:dyDescent="0.2">
      <c r="R63587" s="236"/>
    </row>
    <row r="63588" spans="18:18" x14ac:dyDescent="0.2">
      <c r="R63588" s="236"/>
    </row>
    <row r="63589" spans="18:18" x14ac:dyDescent="0.2">
      <c r="R63589" s="237"/>
    </row>
    <row r="63590" spans="18:18" x14ac:dyDescent="0.2">
      <c r="R63590" s="237"/>
    </row>
    <row r="63595" spans="18:18" x14ac:dyDescent="0.2">
      <c r="R63595" s="97"/>
    </row>
    <row r="63596" spans="18:18" x14ac:dyDescent="0.2">
      <c r="R63596" s="234"/>
    </row>
    <row r="63597" spans="18:18" x14ac:dyDescent="0.2">
      <c r="R63597" s="262"/>
    </row>
    <row r="63598" spans="18:18" x14ac:dyDescent="0.2">
      <c r="R63598" s="234"/>
    </row>
    <row r="63599" spans="18:18" x14ac:dyDescent="0.2">
      <c r="R63599" s="234"/>
    </row>
    <row r="63600" spans="18:18" x14ac:dyDescent="0.2">
      <c r="R63600" s="94"/>
    </row>
    <row r="63615" spans="18:18" x14ac:dyDescent="0.2">
      <c r="R63615" s="235"/>
    </row>
    <row r="63616" spans="18:18" x14ac:dyDescent="0.2">
      <c r="R63616" s="234"/>
    </row>
    <row r="63617" spans="18:18" x14ac:dyDescent="0.2">
      <c r="R63617" s="236"/>
    </row>
    <row r="63618" spans="18:18" x14ac:dyDescent="0.2">
      <c r="R63618" s="236"/>
    </row>
    <row r="63619" spans="18:18" x14ac:dyDescent="0.2">
      <c r="R63619" s="234"/>
    </row>
    <row r="63620" spans="18:18" x14ac:dyDescent="0.2">
      <c r="R63620" s="236"/>
    </row>
    <row r="63621" spans="18:18" x14ac:dyDescent="0.2">
      <c r="R63621" s="236"/>
    </row>
    <row r="63622" spans="18:18" x14ac:dyDescent="0.2">
      <c r="R63622" s="237"/>
    </row>
    <row r="63623" spans="18:18" x14ac:dyDescent="0.2">
      <c r="R63623" s="237"/>
    </row>
    <row r="63628" spans="18:18" x14ac:dyDescent="0.2">
      <c r="R63628" s="97"/>
    </row>
    <row r="63629" spans="18:18" x14ac:dyDescent="0.2">
      <c r="R63629" s="234"/>
    </row>
    <row r="63630" spans="18:18" x14ac:dyDescent="0.2">
      <c r="R63630" s="262"/>
    </row>
    <row r="63631" spans="18:18" x14ac:dyDescent="0.2">
      <c r="R63631" s="234"/>
    </row>
    <row r="63632" spans="18:18" x14ac:dyDescent="0.2">
      <c r="R63632" s="234"/>
    </row>
    <row r="63633" spans="18:18" x14ac:dyDescent="0.2">
      <c r="R63633" s="94"/>
    </row>
    <row r="63648" spans="18:18" x14ac:dyDescent="0.2">
      <c r="R63648" s="235"/>
    </row>
    <row r="63649" spans="18:18" x14ac:dyDescent="0.2">
      <c r="R63649" s="234"/>
    </row>
    <row r="63650" spans="18:18" x14ac:dyDescent="0.2">
      <c r="R63650" s="236"/>
    </row>
    <row r="63651" spans="18:18" x14ac:dyDescent="0.2">
      <c r="R63651" s="236"/>
    </row>
    <row r="63652" spans="18:18" x14ac:dyDescent="0.2">
      <c r="R63652" s="234"/>
    </row>
    <row r="63653" spans="18:18" x14ac:dyDescent="0.2">
      <c r="R63653" s="236"/>
    </row>
    <row r="63654" spans="18:18" x14ac:dyDescent="0.2">
      <c r="R63654" s="236"/>
    </row>
    <row r="63655" spans="18:18" x14ac:dyDescent="0.2">
      <c r="R63655" s="237"/>
    </row>
    <row r="63656" spans="18:18" x14ac:dyDescent="0.2">
      <c r="R63656" s="237"/>
    </row>
    <row r="63661" spans="18:18" x14ac:dyDescent="0.2">
      <c r="R63661" s="97"/>
    </row>
    <row r="63662" spans="18:18" x14ac:dyDescent="0.2">
      <c r="R63662" s="234"/>
    </row>
    <row r="63663" spans="18:18" x14ac:dyDescent="0.2">
      <c r="R63663" s="262"/>
    </row>
    <row r="63664" spans="18:18" x14ac:dyDescent="0.2">
      <c r="R63664" s="234"/>
    </row>
    <row r="63665" spans="18:18" x14ac:dyDescent="0.2">
      <c r="R63665" s="234"/>
    </row>
    <row r="63666" spans="18:18" x14ac:dyDescent="0.2">
      <c r="R63666" s="94"/>
    </row>
    <row r="63681" spans="18:18" x14ac:dyDescent="0.2">
      <c r="R63681" s="235"/>
    </row>
    <row r="63682" spans="18:18" x14ac:dyDescent="0.2">
      <c r="R63682" s="234"/>
    </row>
    <row r="63683" spans="18:18" x14ac:dyDescent="0.2">
      <c r="R63683" s="236"/>
    </row>
    <row r="63684" spans="18:18" x14ac:dyDescent="0.2">
      <c r="R63684" s="236"/>
    </row>
    <row r="63685" spans="18:18" x14ac:dyDescent="0.2">
      <c r="R63685" s="234"/>
    </row>
    <row r="63686" spans="18:18" x14ac:dyDescent="0.2">
      <c r="R63686" s="236"/>
    </row>
    <row r="63687" spans="18:18" x14ac:dyDescent="0.2">
      <c r="R63687" s="236"/>
    </row>
    <row r="63688" spans="18:18" x14ac:dyDescent="0.2">
      <c r="R63688" s="237"/>
    </row>
    <row r="63689" spans="18:18" x14ac:dyDescent="0.2">
      <c r="R63689" s="237"/>
    </row>
    <row r="63694" spans="18:18" x14ac:dyDescent="0.2">
      <c r="R63694" s="97"/>
    </row>
    <row r="63695" spans="18:18" x14ac:dyDescent="0.2">
      <c r="R63695" s="234"/>
    </row>
    <row r="63696" spans="18:18" x14ac:dyDescent="0.2">
      <c r="R63696" s="262"/>
    </row>
    <row r="63697" spans="18:18" x14ac:dyDescent="0.2">
      <c r="R63697" s="234"/>
    </row>
    <row r="63698" spans="18:18" x14ac:dyDescent="0.2">
      <c r="R63698" s="234"/>
    </row>
    <row r="63699" spans="18:18" x14ac:dyDescent="0.2">
      <c r="R63699" s="94"/>
    </row>
    <row r="63714" spans="18:18" x14ac:dyDescent="0.2">
      <c r="R63714" s="235"/>
    </row>
    <row r="63715" spans="18:18" x14ac:dyDescent="0.2">
      <c r="R63715" s="234"/>
    </row>
    <row r="63716" spans="18:18" x14ac:dyDescent="0.2">
      <c r="R63716" s="236"/>
    </row>
    <row r="63717" spans="18:18" x14ac:dyDescent="0.2">
      <c r="R63717" s="236"/>
    </row>
    <row r="63718" spans="18:18" x14ac:dyDescent="0.2">
      <c r="R63718" s="234"/>
    </row>
    <row r="63719" spans="18:18" x14ac:dyDescent="0.2">
      <c r="R63719" s="236"/>
    </row>
    <row r="63720" spans="18:18" x14ac:dyDescent="0.2">
      <c r="R63720" s="236"/>
    </row>
    <row r="63721" spans="18:18" x14ac:dyDescent="0.2">
      <c r="R63721" s="237"/>
    </row>
    <row r="63722" spans="18:18" x14ac:dyDescent="0.2">
      <c r="R63722" s="237"/>
    </row>
    <row r="63727" spans="18:18" x14ac:dyDescent="0.2">
      <c r="R63727" s="97"/>
    </row>
    <row r="63728" spans="18:18" x14ac:dyDescent="0.2">
      <c r="R63728" s="234"/>
    </row>
    <row r="63729" spans="18:18" x14ac:dyDescent="0.2">
      <c r="R63729" s="262"/>
    </row>
    <row r="63730" spans="18:18" x14ac:dyDescent="0.2">
      <c r="R63730" s="234"/>
    </row>
    <row r="63731" spans="18:18" x14ac:dyDescent="0.2">
      <c r="R63731" s="234"/>
    </row>
    <row r="63732" spans="18:18" x14ac:dyDescent="0.2">
      <c r="R63732" s="94"/>
    </row>
    <row r="63747" spans="18:18" x14ac:dyDescent="0.2">
      <c r="R63747" s="235"/>
    </row>
    <row r="63748" spans="18:18" x14ac:dyDescent="0.2">
      <c r="R63748" s="234"/>
    </row>
    <row r="63749" spans="18:18" x14ac:dyDescent="0.2">
      <c r="R63749" s="236"/>
    </row>
    <row r="63750" spans="18:18" x14ac:dyDescent="0.2">
      <c r="R63750" s="236"/>
    </row>
    <row r="63751" spans="18:18" x14ac:dyDescent="0.2">
      <c r="R63751" s="234"/>
    </row>
    <row r="63752" spans="18:18" x14ac:dyDescent="0.2">
      <c r="R63752" s="236"/>
    </row>
    <row r="63753" spans="18:18" x14ac:dyDescent="0.2">
      <c r="R63753" s="236"/>
    </row>
    <row r="63754" spans="18:18" x14ac:dyDescent="0.2">
      <c r="R63754" s="237"/>
    </row>
    <row r="63755" spans="18:18" x14ac:dyDescent="0.2">
      <c r="R63755" s="237"/>
    </row>
    <row r="63760" spans="18:18" x14ac:dyDescent="0.2">
      <c r="R63760" s="97"/>
    </row>
    <row r="63761" spans="18:18" x14ac:dyDescent="0.2">
      <c r="R63761" s="234"/>
    </row>
    <row r="63762" spans="18:18" x14ac:dyDescent="0.2">
      <c r="R63762" s="262"/>
    </row>
    <row r="63763" spans="18:18" x14ac:dyDescent="0.2">
      <c r="R63763" s="234"/>
    </row>
    <row r="63764" spans="18:18" x14ac:dyDescent="0.2">
      <c r="R63764" s="234"/>
    </row>
    <row r="63765" spans="18:18" x14ac:dyDescent="0.2">
      <c r="R63765" s="94"/>
    </row>
    <row r="63780" spans="18:18" x14ac:dyDescent="0.2">
      <c r="R63780" s="235"/>
    </row>
    <row r="63781" spans="18:18" x14ac:dyDescent="0.2">
      <c r="R63781" s="234"/>
    </row>
    <row r="63782" spans="18:18" x14ac:dyDescent="0.2">
      <c r="R63782" s="236"/>
    </row>
    <row r="63783" spans="18:18" x14ac:dyDescent="0.2">
      <c r="R63783" s="236"/>
    </row>
    <row r="63784" spans="18:18" x14ac:dyDescent="0.2">
      <c r="R63784" s="234"/>
    </row>
    <row r="63785" spans="18:18" x14ac:dyDescent="0.2">
      <c r="R63785" s="236"/>
    </row>
    <row r="63786" spans="18:18" x14ac:dyDescent="0.2">
      <c r="R63786" s="236"/>
    </row>
    <row r="63787" spans="18:18" x14ac:dyDescent="0.2">
      <c r="R63787" s="237"/>
    </row>
    <row r="63788" spans="18:18" x14ac:dyDescent="0.2">
      <c r="R63788" s="237"/>
    </row>
    <row r="63793" spans="18:18" x14ac:dyDescent="0.2">
      <c r="R63793" s="97"/>
    </row>
    <row r="63794" spans="18:18" x14ac:dyDescent="0.2">
      <c r="R63794" s="234"/>
    </row>
    <row r="63795" spans="18:18" x14ac:dyDescent="0.2">
      <c r="R63795" s="262"/>
    </row>
    <row r="63796" spans="18:18" x14ac:dyDescent="0.2">
      <c r="R63796" s="234"/>
    </row>
    <row r="63797" spans="18:18" x14ac:dyDescent="0.2">
      <c r="R63797" s="234"/>
    </row>
    <row r="63798" spans="18:18" x14ac:dyDescent="0.2">
      <c r="R63798" s="94"/>
    </row>
    <row r="63813" spans="18:18" x14ac:dyDescent="0.2">
      <c r="R63813" s="235"/>
    </row>
    <row r="63814" spans="18:18" x14ac:dyDescent="0.2">
      <c r="R63814" s="234"/>
    </row>
    <row r="63815" spans="18:18" x14ac:dyDescent="0.2">
      <c r="R63815" s="236"/>
    </row>
    <row r="63816" spans="18:18" x14ac:dyDescent="0.2">
      <c r="R63816" s="236"/>
    </row>
    <row r="63817" spans="18:18" x14ac:dyDescent="0.2">
      <c r="R63817" s="234"/>
    </row>
    <row r="63818" spans="18:18" x14ac:dyDescent="0.2">
      <c r="R63818" s="236"/>
    </row>
    <row r="63819" spans="18:18" x14ac:dyDescent="0.2">
      <c r="R63819" s="236"/>
    </row>
    <row r="63820" spans="18:18" x14ac:dyDescent="0.2">
      <c r="R63820" s="237"/>
    </row>
    <row r="63821" spans="18:18" x14ac:dyDescent="0.2">
      <c r="R63821" s="237"/>
    </row>
    <row r="63826" spans="18:18" x14ac:dyDescent="0.2">
      <c r="R63826" s="97"/>
    </row>
    <row r="63827" spans="18:18" x14ac:dyDescent="0.2">
      <c r="R63827" s="234"/>
    </row>
    <row r="63828" spans="18:18" x14ac:dyDescent="0.2">
      <c r="R63828" s="262"/>
    </row>
    <row r="63829" spans="18:18" x14ac:dyDescent="0.2">
      <c r="R63829" s="234"/>
    </row>
    <row r="63830" spans="18:18" x14ac:dyDescent="0.2">
      <c r="R63830" s="234"/>
    </row>
    <row r="63831" spans="18:18" x14ac:dyDescent="0.2">
      <c r="R63831" s="94"/>
    </row>
    <row r="63846" spans="18:18" x14ac:dyDescent="0.2">
      <c r="R63846" s="235"/>
    </row>
    <row r="63847" spans="18:18" x14ac:dyDescent="0.2">
      <c r="R63847" s="234"/>
    </row>
    <row r="63848" spans="18:18" x14ac:dyDescent="0.2">
      <c r="R63848" s="236"/>
    </row>
    <row r="63849" spans="18:18" x14ac:dyDescent="0.2">
      <c r="R63849" s="236"/>
    </row>
    <row r="63850" spans="18:18" x14ac:dyDescent="0.2">
      <c r="R63850" s="234"/>
    </row>
    <row r="63851" spans="18:18" x14ac:dyDescent="0.2">
      <c r="R63851" s="236"/>
    </row>
    <row r="63852" spans="18:18" x14ac:dyDescent="0.2">
      <c r="R63852" s="236"/>
    </row>
    <row r="63853" spans="18:18" x14ac:dyDescent="0.2">
      <c r="R63853" s="237"/>
    </row>
    <row r="63854" spans="18:18" x14ac:dyDescent="0.2">
      <c r="R63854" s="237"/>
    </row>
    <row r="63859" spans="18:18" x14ac:dyDescent="0.2">
      <c r="R63859" s="97"/>
    </row>
    <row r="63860" spans="18:18" x14ac:dyDescent="0.2">
      <c r="R63860" s="234"/>
    </row>
    <row r="63861" spans="18:18" x14ac:dyDescent="0.2">
      <c r="R63861" s="262"/>
    </row>
    <row r="63862" spans="18:18" x14ac:dyDescent="0.2">
      <c r="R63862" s="234"/>
    </row>
    <row r="63863" spans="18:18" x14ac:dyDescent="0.2">
      <c r="R63863" s="234"/>
    </row>
    <row r="63864" spans="18:18" x14ac:dyDescent="0.2">
      <c r="R63864" s="94"/>
    </row>
    <row r="63879" spans="18:18" x14ac:dyDescent="0.2">
      <c r="R63879" s="235"/>
    </row>
    <row r="63880" spans="18:18" x14ac:dyDescent="0.2">
      <c r="R63880" s="234"/>
    </row>
    <row r="63881" spans="18:18" x14ac:dyDescent="0.2">
      <c r="R63881" s="236"/>
    </row>
    <row r="63882" spans="18:18" x14ac:dyDescent="0.2">
      <c r="R63882" s="236"/>
    </row>
    <row r="63883" spans="18:18" x14ac:dyDescent="0.2">
      <c r="R63883" s="234"/>
    </row>
    <row r="63884" spans="18:18" x14ac:dyDescent="0.2">
      <c r="R63884" s="236"/>
    </row>
    <row r="63885" spans="18:18" x14ac:dyDescent="0.2">
      <c r="R63885" s="236"/>
    </row>
    <row r="63886" spans="18:18" x14ac:dyDescent="0.2">
      <c r="R63886" s="237"/>
    </row>
    <row r="63887" spans="18:18" x14ac:dyDescent="0.2">
      <c r="R63887" s="237"/>
    </row>
    <row r="63892" spans="18:18" x14ac:dyDescent="0.2">
      <c r="R63892" s="97"/>
    </row>
    <row r="63893" spans="18:18" x14ac:dyDescent="0.2">
      <c r="R63893" s="234"/>
    </row>
    <row r="63894" spans="18:18" x14ac:dyDescent="0.2">
      <c r="R63894" s="262"/>
    </row>
    <row r="63895" spans="18:18" x14ac:dyDescent="0.2">
      <c r="R63895" s="234"/>
    </row>
    <row r="63896" spans="18:18" x14ac:dyDescent="0.2">
      <c r="R63896" s="234"/>
    </row>
    <row r="63897" spans="18:18" x14ac:dyDescent="0.2">
      <c r="R63897" s="94"/>
    </row>
    <row r="63912" spans="18:18" x14ac:dyDescent="0.2">
      <c r="R63912" s="235"/>
    </row>
    <row r="63913" spans="18:18" x14ac:dyDescent="0.2">
      <c r="R63913" s="234"/>
    </row>
    <row r="63914" spans="18:18" x14ac:dyDescent="0.2">
      <c r="R63914" s="236"/>
    </row>
    <row r="63915" spans="18:18" x14ac:dyDescent="0.2">
      <c r="R63915" s="236"/>
    </row>
    <row r="63916" spans="18:18" x14ac:dyDescent="0.2">
      <c r="R63916" s="234"/>
    </row>
    <row r="63917" spans="18:18" x14ac:dyDescent="0.2">
      <c r="R63917" s="236"/>
    </row>
    <row r="63918" spans="18:18" x14ac:dyDescent="0.2">
      <c r="R63918" s="236"/>
    </row>
    <row r="63919" spans="18:18" x14ac:dyDescent="0.2">
      <c r="R63919" s="237"/>
    </row>
    <row r="63920" spans="18:18" x14ac:dyDescent="0.2">
      <c r="R63920" s="237"/>
    </row>
    <row r="63925" spans="18:18" x14ac:dyDescent="0.2">
      <c r="R63925" s="97"/>
    </row>
    <row r="63926" spans="18:18" x14ac:dyDescent="0.2">
      <c r="R63926" s="234"/>
    </row>
    <row r="63927" spans="18:18" x14ac:dyDescent="0.2">
      <c r="R63927" s="262"/>
    </row>
    <row r="63928" spans="18:18" x14ac:dyDescent="0.2">
      <c r="R63928" s="234"/>
    </row>
    <row r="63929" spans="18:18" x14ac:dyDescent="0.2">
      <c r="R63929" s="234"/>
    </row>
    <row r="63930" spans="18:18" x14ac:dyDescent="0.2">
      <c r="R63930" s="94"/>
    </row>
    <row r="63945" spans="18:18" x14ac:dyDescent="0.2">
      <c r="R63945" s="235"/>
    </row>
    <row r="63946" spans="18:18" x14ac:dyDescent="0.2">
      <c r="R63946" s="234"/>
    </row>
    <row r="63947" spans="18:18" x14ac:dyDescent="0.2">
      <c r="R63947" s="236"/>
    </row>
    <row r="63948" spans="18:18" x14ac:dyDescent="0.2">
      <c r="R63948" s="236"/>
    </row>
    <row r="63949" spans="18:18" x14ac:dyDescent="0.2">
      <c r="R63949" s="234"/>
    </row>
    <row r="63950" spans="18:18" x14ac:dyDescent="0.2">
      <c r="R63950" s="236"/>
    </row>
    <row r="63951" spans="18:18" x14ac:dyDescent="0.2">
      <c r="R63951" s="236"/>
    </row>
    <row r="63952" spans="18:18" x14ac:dyDescent="0.2">
      <c r="R63952" s="237"/>
    </row>
    <row r="63953" spans="18:18" x14ac:dyDescent="0.2">
      <c r="R63953" s="237"/>
    </row>
    <row r="63958" spans="18:18" x14ac:dyDescent="0.2">
      <c r="R63958" s="97"/>
    </row>
    <row r="63959" spans="18:18" x14ac:dyDescent="0.2">
      <c r="R63959" s="234"/>
    </row>
    <row r="63960" spans="18:18" x14ac:dyDescent="0.2">
      <c r="R63960" s="262"/>
    </row>
    <row r="63961" spans="18:18" x14ac:dyDescent="0.2">
      <c r="R63961" s="234"/>
    </row>
    <row r="63962" spans="18:18" x14ac:dyDescent="0.2">
      <c r="R63962" s="234"/>
    </row>
    <row r="63963" spans="18:18" x14ac:dyDescent="0.2">
      <c r="R63963" s="94"/>
    </row>
    <row r="63978" spans="18:18" x14ac:dyDescent="0.2">
      <c r="R63978" s="235"/>
    </row>
    <row r="63979" spans="18:18" x14ac:dyDescent="0.2">
      <c r="R63979" s="234"/>
    </row>
    <row r="63980" spans="18:18" x14ac:dyDescent="0.2">
      <c r="R63980" s="236"/>
    </row>
    <row r="63981" spans="18:18" x14ac:dyDescent="0.2">
      <c r="R63981" s="236"/>
    </row>
    <row r="63982" spans="18:18" x14ac:dyDescent="0.2">
      <c r="R63982" s="234"/>
    </row>
    <row r="63983" spans="18:18" x14ac:dyDescent="0.2">
      <c r="R63983" s="236"/>
    </row>
    <row r="63984" spans="18:18" x14ac:dyDescent="0.2">
      <c r="R63984" s="236"/>
    </row>
    <row r="63985" spans="18:18" x14ac:dyDescent="0.2">
      <c r="R63985" s="237"/>
    </row>
    <row r="63986" spans="18:18" x14ac:dyDescent="0.2">
      <c r="R63986" s="237"/>
    </row>
    <row r="63991" spans="18:18" x14ac:dyDescent="0.2">
      <c r="R63991" s="97"/>
    </row>
    <row r="63992" spans="18:18" x14ac:dyDescent="0.2">
      <c r="R63992" s="234"/>
    </row>
    <row r="63993" spans="18:18" x14ac:dyDescent="0.2">
      <c r="R63993" s="262"/>
    </row>
    <row r="63994" spans="18:18" x14ac:dyDescent="0.2">
      <c r="R63994" s="234"/>
    </row>
    <row r="63995" spans="18:18" x14ac:dyDescent="0.2">
      <c r="R63995" s="234"/>
    </row>
    <row r="63996" spans="18:18" x14ac:dyDescent="0.2">
      <c r="R63996" s="94"/>
    </row>
    <row r="64011" spans="18:18" x14ac:dyDescent="0.2">
      <c r="R64011" s="235"/>
    </row>
    <row r="64012" spans="18:18" x14ac:dyDescent="0.2">
      <c r="R64012" s="234"/>
    </row>
    <row r="64013" spans="18:18" x14ac:dyDescent="0.2">
      <c r="R64013" s="236"/>
    </row>
    <row r="64014" spans="18:18" x14ac:dyDescent="0.2">
      <c r="R64014" s="236"/>
    </row>
    <row r="64015" spans="18:18" x14ac:dyDescent="0.2">
      <c r="R64015" s="234"/>
    </row>
    <row r="64016" spans="18:18" x14ac:dyDescent="0.2">
      <c r="R64016" s="236"/>
    </row>
    <row r="64017" spans="18:18" x14ac:dyDescent="0.2">
      <c r="R64017" s="236"/>
    </row>
    <row r="64018" spans="18:18" x14ac:dyDescent="0.2">
      <c r="R64018" s="237"/>
    </row>
    <row r="64019" spans="18:18" x14ac:dyDescent="0.2">
      <c r="R64019" s="237"/>
    </row>
    <row r="64024" spans="18:18" x14ac:dyDescent="0.2">
      <c r="R64024" s="97"/>
    </row>
    <row r="64025" spans="18:18" x14ac:dyDescent="0.2">
      <c r="R64025" s="234"/>
    </row>
    <row r="64026" spans="18:18" x14ac:dyDescent="0.2">
      <c r="R64026" s="262"/>
    </row>
    <row r="64027" spans="18:18" x14ac:dyDescent="0.2">
      <c r="R64027" s="234"/>
    </row>
    <row r="64028" spans="18:18" x14ac:dyDescent="0.2">
      <c r="R64028" s="234"/>
    </row>
    <row r="64029" spans="18:18" x14ac:dyDescent="0.2">
      <c r="R64029" s="94"/>
    </row>
    <row r="64044" spans="18:18" x14ac:dyDescent="0.2">
      <c r="R64044" s="235"/>
    </row>
    <row r="64045" spans="18:18" x14ac:dyDescent="0.2">
      <c r="R64045" s="234"/>
    </row>
    <row r="64046" spans="18:18" x14ac:dyDescent="0.2">
      <c r="R64046" s="236"/>
    </row>
    <row r="64047" spans="18:18" x14ac:dyDescent="0.2">
      <c r="R64047" s="236"/>
    </row>
    <row r="64048" spans="18:18" x14ac:dyDescent="0.2">
      <c r="R64048" s="234"/>
    </row>
    <row r="64049" spans="18:18" x14ac:dyDescent="0.2">
      <c r="R64049" s="236"/>
    </row>
    <row r="64050" spans="18:18" x14ac:dyDescent="0.2">
      <c r="R64050" s="236"/>
    </row>
    <row r="64051" spans="18:18" x14ac:dyDescent="0.2">
      <c r="R64051" s="237"/>
    </row>
    <row r="64052" spans="18:18" x14ac:dyDescent="0.2">
      <c r="R64052" s="237"/>
    </row>
    <row r="64057" spans="18:18" x14ac:dyDescent="0.2">
      <c r="R64057" s="97"/>
    </row>
    <row r="64058" spans="18:18" x14ac:dyDescent="0.2">
      <c r="R64058" s="234"/>
    </row>
    <row r="64059" spans="18:18" x14ac:dyDescent="0.2">
      <c r="R64059" s="262"/>
    </row>
    <row r="64060" spans="18:18" x14ac:dyDescent="0.2">
      <c r="R64060" s="234"/>
    </row>
    <row r="64061" spans="18:18" x14ac:dyDescent="0.2">
      <c r="R64061" s="234"/>
    </row>
    <row r="64062" spans="18:18" x14ac:dyDescent="0.2">
      <c r="R64062" s="94"/>
    </row>
    <row r="64077" spans="18:18" x14ac:dyDescent="0.2">
      <c r="R64077" s="235"/>
    </row>
    <row r="64078" spans="18:18" x14ac:dyDescent="0.2">
      <c r="R64078" s="234"/>
    </row>
    <row r="64079" spans="18:18" x14ac:dyDescent="0.2">
      <c r="R64079" s="236"/>
    </row>
    <row r="64080" spans="18:18" x14ac:dyDescent="0.2">
      <c r="R64080" s="236"/>
    </row>
    <row r="64081" spans="18:18" x14ac:dyDescent="0.2">
      <c r="R64081" s="234"/>
    </row>
    <row r="64082" spans="18:18" x14ac:dyDescent="0.2">
      <c r="R64082" s="236"/>
    </row>
    <row r="64083" spans="18:18" x14ac:dyDescent="0.2">
      <c r="R64083" s="236"/>
    </row>
    <row r="64084" spans="18:18" x14ac:dyDescent="0.2">
      <c r="R64084" s="237"/>
    </row>
    <row r="64085" spans="18:18" x14ac:dyDescent="0.2">
      <c r="R64085" s="237"/>
    </row>
    <row r="64090" spans="18:18" x14ac:dyDescent="0.2">
      <c r="R64090" s="97"/>
    </row>
    <row r="64091" spans="18:18" x14ac:dyDescent="0.2">
      <c r="R64091" s="234"/>
    </row>
    <row r="64092" spans="18:18" x14ac:dyDescent="0.2">
      <c r="R64092" s="262"/>
    </row>
    <row r="64093" spans="18:18" x14ac:dyDescent="0.2">
      <c r="R64093" s="234"/>
    </row>
    <row r="64094" spans="18:18" x14ac:dyDescent="0.2">
      <c r="R64094" s="234"/>
    </row>
    <row r="64095" spans="18:18" x14ac:dyDescent="0.2">
      <c r="R64095" s="94"/>
    </row>
    <row r="64110" spans="18:18" x14ac:dyDescent="0.2">
      <c r="R64110" s="235"/>
    </row>
    <row r="64111" spans="18:18" x14ac:dyDescent="0.2">
      <c r="R64111" s="234"/>
    </row>
    <row r="64112" spans="18:18" x14ac:dyDescent="0.2">
      <c r="R64112" s="236"/>
    </row>
    <row r="64113" spans="18:18" x14ac:dyDescent="0.2">
      <c r="R64113" s="236"/>
    </row>
    <row r="64114" spans="18:18" x14ac:dyDescent="0.2">
      <c r="R64114" s="234"/>
    </row>
    <row r="64115" spans="18:18" x14ac:dyDescent="0.2">
      <c r="R64115" s="236"/>
    </row>
    <row r="64116" spans="18:18" x14ac:dyDescent="0.2">
      <c r="R64116" s="236"/>
    </row>
    <row r="64117" spans="18:18" x14ac:dyDescent="0.2">
      <c r="R64117" s="237"/>
    </row>
    <row r="64118" spans="18:18" x14ac:dyDescent="0.2">
      <c r="R64118" s="237"/>
    </row>
    <row r="64123" spans="18:18" x14ac:dyDescent="0.2">
      <c r="R64123" s="97"/>
    </row>
    <row r="64124" spans="18:18" x14ac:dyDescent="0.2">
      <c r="R64124" s="234"/>
    </row>
    <row r="64125" spans="18:18" x14ac:dyDescent="0.2">
      <c r="R64125" s="262"/>
    </row>
    <row r="64126" spans="18:18" x14ac:dyDescent="0.2">
      <c r="R64126" s="234"/>
    </row>
    <row r="64127" spans="18:18" x14ac:dyDescent="0.2">
      <c r="R64127" s="234"/>
    </row>
    <row r="64128" spans="18:18" x14ac:dyDescent="0.2">
      <c r="R64128" s="94"/>
    </row>
    <row r="64143" spans="18:18" x14ac:dyDescent="0.2">
      <c r="R64143" s="235"/>
    </row>
    <row r="64144" spans="18:18" x14ac:dyDescent="0.2">
      <c r="R64144" s="234"/>
    </row>
    <row r="64145" spans="18:18" x14ac:dyDescent="0.2">
      <c r="R64145" s="236"/>
    </row>
    <row r="64146" spans="18:18" x14ac:dyDescent="0.2">
      <c r="R64146" s="236"/>
    </row>
    <row r="64147" spans="18:18" x14ac:dyDescent="0.2">
      <c r="R64147" s="234"/>
    </row>
    <row r="64148" spans="18:18" x14ac:dyDescent="0.2">
      <c r="R64148" s="236"/>
    </row>
    <row r="64149" spans="18:18" x14ac:dyDescent="0.2">
      <c r="R64149" s="236"/>
    </row>
    <row r="64150" spans="18:18" x14ac:dyDescent="0.2">
      <c r="R64150" s="237"/>
    </row>
    <row r="64151" spans="18:18" x14ac:dyDescent="0.2">
      <c r="R64151" s="237"/>
    </row>
    <row r="64156" spans="18:18" x14ac:dyDescent="0.2">
      <c r="R64156" s="97"/>
    </row>
    <row r="64157" spans="18:18" x14ac:dyDescent="0.2">
      <c r="R64157" s="234"/>
    </row>
    <row r="64158" spans="18:18" x14ac:dyDescent="0.2">
      <c r="R64158" s="262"/>
    </row>
    <row r="64159" spans="18:18" x14ac:dyDescent="0.2">
      <c r="R64159" s="234"/>
    </row>
    <row r="64160" spans="18:18" x14ac:dyDescent="0.2">
      <c r="R64160" s="234"/>
    </row>
    <row r="64161" spans="18:18" x14ac:dyDescent="0.2">
      <c r="R64161" s="94"/>
    </row>
    <row r="64176" spans="18:18" x14ac:dyDescent="0.2">
      <c r="R64176" s="235"/>
    </row>
    <row r="64177" spans="18:18" x14ac:dyDescent="0.2">
      <c r="R64177" s="234"/>
    </row>
    <row r="64178" spans="18:18" x14ac:dyDescent="0.2">
      <c r="R64178" s="236"/>
    </row>
    <row r="64179" spans="18:18" x14ac:dyDescent="0.2">
      <c r="R64179" s="236"/>
    </row>
    <row r="64180" spans="18:18" x14ac:dyDescent="0.2">
      <c r="R64180" s="234"/>
    </row>
    <row r="64181" spans="18:18" x14ac:dyDescent="0.2">
      <c r="R64181" s="236"/>
    </row>
    <row r="64182" spans="18:18" x14ac:dyDescent="0.2">
      <c r="R64182" s="236"/>
    </row>
    <row r="64183" spans="18:18" x14ac:dyDescent="0.2">
      <c r="R64183" s="237"/>
    </row>
    <row r="64184" spans="18:18" x14ac:dyDescent="0.2">
      <c r="R64184" s="237"/>
    </row>
    <row r="64189" spans="18:18" x14ac:dyDescent="0.2">
      <c r="R64189" s="97"/>
    </row>
    <row r="64190" spans="18:18" x14ac:dyDescent="0.2">
      <c r="R64190" s="234"/>
    </row>
    <row r="64191" spans="18:18" x14ac:dyDescent="0.2">
      <c r="R64191" s="262"/>
    </row>
    <row r="64192" spans="18:18" x14ac:dyDescent="0.2">
      <c r="R64192" s="234"/>
    </row>
    <row r="64193" spans="18:18" x14ac:dyDescent="0.2">
      <c r="R64193" s="234"/>
    </row>
    <row r="64194" spans="18:18" x14ac:dyDescent="0.2">
      <c r="R64194" s="94"/>
    </row>
    <row r="64209" spans="18:18" x14ac:dyDescent="0.2">
      <c r="R64209" s="235"/>
    </row>
    <row r="64210" spans="18:18" x14ac:dyDescent="0.2">
      <c r="R64210" s="234"/>
    </row>
    <row r="64211" spans="18:18" x14ac:dyDescent="0.2">
      <c r="R64211" s="236"/>
    </row>
    <row r="64212" spans="18:18" x14ac:dyDescent="0.2">
      <c r="R64212" s="236"/>
    </row>
    <row r="64213" spans="18:18" x14ac:dyDescent="0.2">
      <c r="R64213" s="234"/>
    </row>
    <row r="64214" spans="18:18" x14ac:dyDescent="0.2">
      <c r="R64214" s="236"/>
    </row>
    <row r="64215" spans="18:18" x14ac:dyDescent="0.2">
      <c r="R64215" s="236"/>
    </row>
    <row r="64216" spans="18:18" x14ac:dyDescent="0.2">
      <c r="R64216" s="237"/>
    </row>
    <row r="64217" spans="18:18" x14ac:dyDescent="0.2">
      <c r="R64217" s="237"/>
    </row>
    <row r="64222" spans="18:18" x14ac:dyDescent="0.2">
      <c r="R64222" s="97"/>
    </row>
    <row r="64223" spans="18:18" x14ac:dyDescent="0.2">
      <c r="R64223" s="234"/>
    </row>
    <row r="64224" spans="18:18" x14ac:dyDescent="0.2">
      <c r="R64224" s="262"/>
    </row>
    <row r="64225" spans="18:18" x14ac:dyDescent="0.2">
      <c r="R64225" s="234"/>
    </row>
    <row r="64226" spans="18:18" x14ac:dyDescent="0.2">
      <c r="R64226" s="234"/>
    </row>
    <row r="64227" spans="18:18" x14ac:dyDescent="0.2">
      <c r="R64227" s="94"/>
    </row>
    <row r="64242" spans="18:18" x14ac:dyDescent="0.2">
      <c r="R64242" s="235"/>
    </row>
    <row r="64243" spans="18:18" x14ac:dyDescent="0.2">
      <c r="R64243" s="234"/>
    </row>
    <row r="64244" spans="18:18" x14ac:dyDescent="0.2">
      <c r="R64244" s="236"/>
    </row>
    <row r="64245" spans="18:18" x14ac:dyDescent="0.2">
      <c r="R64245" s="236"/>
    </row>
    <row r="64246" spans="18:18" x14ac:dyDescent="0.2">
      <c r="R64246" s="234"/>
    </row>
    <row r="64247" spans="18:18" x14ac:dyDescent="0.2">
      <c r="R64247" s="236"/>
    </row>
    <row r="64248" spans="18:18" x14ac:dyDescent="0.2">
      <c r="R64248" s="236"/>
    </row>
    <row r="64249" spans="18:18" x14ac:dyDescent="0.2">
      <c r="R64249" s="237"/>
    </row>
    <row r="64250" spans="18:18" x14ac:dyDescent="0.2">
      <c r="R64250" s="237"/>
    </row>
    <row r="64255" spans="18:18" x14ac:dyDescent="0.2">
      <c r="R64255" s="97"/>
    </row>
    <row r="64256" spans="18:18" x14ac:dyDescent="0.2">
      <c r="R64256" s="234"/>
    </row>
    <row r="64257" spans="18:18" x14ac:dyDescent="0.2">
      <c r="R64257" s="262"/>
    </row>
    <row r="64258" spans="18:18" x14ac:dyDescent="0.2">
      <c r="R64258" s="234"/>
    </row>
    <row r="64259" spans="18:18" x14ac:dyDescent="0.2">
      <c r="R64259" s="234"/>
    </row>
    <row r="64260" spans="18:18" x14ac:dyDescent="0.2">
      <c r="R64260" s="94"/>
    </row>
    <row r="64275" spans="18:18" x14ac:dyDescent="0.2">
      <c r="R64275" s="235"/>
    </row>
    <row r="64276" spans="18:18" x14ac:dyDescent="0.2">
      <c r="R64276" s="234"/>
    </row>
    <row r="64277" spans="18:18" x14ac:dyDescent="0.2">
      <c r="R64277" s="236"/>
    </row>
    <row r="64278" spans="18:18" x14ac:dyDescent="0.2">
      <c r="R64278" s="236"/>
    </row>
    <row r="64279" spans="18:18" x14ac:dyDescent="0.2">
      <c r="R64279" s="234"/>
    </row>
    <row r="64280" spans="18:18" x14ac:dyDescent="0.2">
      <c r="R64280" s="236"/>
    </row>
    <row r="64281" spans="18:18" x14ac:dyDescent="0.2">
      <c r="R64281" s="236"/>
    </row>
    <row r="64282" spans="18:18" x14ac:dyDescent="0.2">
      <c r="R64282" s="237"/>
    </row>
    <row r="64283" spans="18:18" x14ac:dyDescent="0.2">
      <c r="R64283" s="237"/>
    </row>
    <row r="64288" spans="18:18" x14ac:dyDescent="0.2">
      <c r="R64288" s="97"/>
    </row>
    <row r="64289" spans="18:18" x14ac:dyDescent="0.2">
      <c r="R64289" s="234"/>
    </row>
    <row r="64290" spans="18:18" x14ac:dyDescent="0.2">
      <c r="R64290" s="262"/>
    </row>
    <row r="64291" spans="18:18" x14ac:dyDescent="0.2">
      <c r="R64291" s="234"/>
    </row>
    <row r="64292" spans="18:18" x14ac:dyDescent="0.2">
      <c r="R64292" s="234"/>
    </row>
    <row r="64293" spans="18:18" x14ac:dyDescent="0.2">
      <c r="R64293" s="94"/>
    </row>
    <row r="64308" spans="18:18" x14ac:dyDescent="0.2">
      <c r="R64308" s="235"/>
    </row>
    <row r="64309" spans="18:18" x14ac:dyDescent="0.2">
      <c r="R64309" s="234"/>
    </row>
    <row r="64310" spans="18:18" x14ac:dyDescent="0.2">
      <c r="R64310" s="236"/>
    </row>
    <row r="64311" spans="18:18" x14ac:dyDescent="0.2">
      <c r="R64311" s="236"/>
    </row>
    <row r="64312" spans="18:18" x14ac:dyDescent="0.2">
      <c r="R64312" s="234"/>
    </row>
    <row r="64313" spans="18:18" x14ac:dyDescent="0.2">
      <c r="R64313" s="236"/>
    </row>
    <row r="64314" spans="18:18" x14ac:dyDescent="0.2">
      <c r="R64314" s="236"/>
    </row>
    <row r="64315" spans="18:18" x14ac:dyDescent="0.2">
      <c r="R64315" s="237"/>
    </row>
    <row r="64316" spans="18:18" x14ac:dyDescent="0.2">
      <c r="R64316" s="237"/>
    </row>
    <row r="64321" spans="18:18" x14ac:dyDescent="0.2">
      <c r="R64321" s="97"/>
    </row>
    <row r="64322" spans="18:18" x14ac:dyDescent="0.2">
      <c r="R64322" s="234"/>
    </row>
    <row r="64323" spans="18:18" x14ac:dyDescent="0.2">
      <c r="R64323" s="262"/>
    </row>
    <row r="64324" spans="18:18" x14ac:dyDescent="0.2">
      <c r="R64324" s="234"/>
    </row>
    <row r="64325" spans="18:18" x14ac:dyDescent="0.2">
      <c r="R64325" s="234"/>
    </row>
    <row r="64326" spans="18:18" x14ac:dyDescent="0.2">
      <c r="R64326" s="94"/>
    </row>
    <row r="64341" spans="18:18" x14ac:dyDescent="0.2">
      <c r="R64341" s="235"/>
    </row>
    <row r="64342" spans="18:18" x14ac:dyDescent="0.2">
      <c r="R64342" s="234"/>
    </row>
    <row r="64343" spans="18:18" x14ac:dyDescent="0.2">
      <c r="R64343" s="236"/>
    </row>
    <row r="64344" spans="18:18" x14ac:dyDescent="0.2">
      <c r="R64344" s="236"/>
    </row>
    <row r="64345" spans="18:18" x14ac:dyDescent="0.2">
      <c r="R64345" s="234"/>
    </row>
    <row r="64346" spans="18:18" x14ac:dyDescent="0.2">
      <c r="R64346" s="236"/>
    </row>
    <row r="64347" spans="18:18" x14ac:dyDescent="0.2">
      <c r="R64347" s="236"/>
    </row>
    <row r="64348" spans="18:18" x14ac:dyDescent="0.2">
      <c r="R64348" s="237"/>
    </row>
    <row r="64349" spans="18:18" x14ac:dyDescent="0.2">
      <c r="R64349" s="237"/>
    </row>
    <row r="64354" spans="18:18" x14ac:dyDescent="0.2">
      <c r="R64354" s="97"/>
    </row>
    <row r="64355" spans="18:18" x14ac:dyDescent="0.2">
      <c r="R64355" s="234"/>
    </row>
    <row r="64356" spans="18:18" x14ac:dyDescent="0.2">
      <c r="R64356" s="262"/>
    </row>
    <row r="64357" spans="18:18" x14ac:dyDescent="0.2">
      <c r="R64357" s="234"/>
    </row>
    <row r="64358" spans="18:18" x14ac:dyDescent="0.2">
      <c r="R64358" s="234"/>
    </row>
    <row r="64359" spans="18:18" x14ac:dyDescent="0.2">
      <c r="R64359" s="94"/>
    </row>
    <row r="64374" spans="18:18" x14ac:dyDescent="0.2">
      <c r="R64374" s="235"/>
    </row>
    <row r="64375" spans="18:18" x14ac:dyDescent="0.2">
      <c r="R64375" s="234"/>
    </row>
    <row r="64376" spans="18:18" x14ac:dyDescent="0.2">
      <c r="R64376" s="236"/>
    </row>
    <row r="64377" spans="18:18" x14ac:dyDescent="0.2">
      <c r="R64377" s="236"/>
    </row>
    <row r="64378" spans="18:18" x14ac:dyDescent="0.2">
      <c r="R64378" s="234"/>
    </row>
    <row r="64379" spans="18:18" x14ac:dyDescent="0.2">
      <c r="R64379" s="236"/>
    </row>
    <row r="64380" spans="18:18" x14ac:dyDescent="0.2">
      <c r="R64380" s="236"/>
    </row>
    <row r="64381" spans="18:18" x14ac:dyDescent="0.2">
      <c r="R64381" s="237"/>
    </row>
    <row r="64382" spans="18:18" x14ac:dyDescent="0.2">
      <c r="R64382" s="237"/>
    </row>
    <row r="64387" spans="18:18" x14ac:dyDescent="0.2">
      <c r="R64387" s="97"/>
    </row>
    <row r="64388" spans="18:18" x14ac:dyDescent="0.2">
      <c r="R64388" s="234"/>
    </row>
    <row r="64389" spans="18:18" x14ac:dyDescent="0.2">
      <c r="R64389" s="262"/>
    </row>
    <row r="64390" spans="18:18" x14ac:dyDescent="0.2">
      <c r="R64390" s="234"/>
    </row>
    <row r="64391" spans="18:18" x14ac:dyDescent="0.2">
      <c r="R64391" s="234"/>
    </row>
    <row r="64392" spans="18:18" x14ac:dyDescent="0.2">
      <c r="R64392" s="94"/>
    </row>
    <row r="64407" spans="18:18" x14ac:dyDescent="0.2">
      <c r="R64407" s="235"/>
    </row>
    <row r="64408" spans="18:18" x14ac:dyDescent="0.2">
      <c r="R64408" s="234"/>
    </row>
    <row r="64409" spans="18:18" x14ac:dyDescent="0.2">
      <c r="R64409" s="236"/>
    </row>
    <row r="64410" spans="18:18" x14ac:dyDescent="0.2">
      <c r="R64410" s="236"/>
    </row>
    <row r="64411" spans="18:18" x14ac:dyDescent="0.2">
      <c r="R64411" s="234"/>
    </row>
    <row r="64412" spans="18:18" x14ac:dyDescent="0.2">
      <c r="R64412" s="236"/>
    </row>
    <row r="64413" spans="18:18" x14ac:dyDescent="0.2">
      <c r="R64413" s="236"/>
    </row>
    <row r="64414" spans="18:18" x14ac:dyDescent="0.2">
      <c r="R64414" s="237"/>
    </row>
    <row r="64415" spans="18:18" x14ac:dyDescent="0.2">
      <c r="R64415" s="237"/>
    </row>
    <row r="64420" spans="18:18" x14ac:dyDescent="0.2">
      <c r="R64420" s="97"/>
    </row>
    <row r="64421" spans="18:18" x14ac:dyDescent="0.2">
      <c r="R64421" s="234"/>
    </row>
    <row r="64422" spans="18:18" x14ac:dyDescent="0.2">
      <c r="R64422" s="262"/>
    </row>
    <row r="64423" spans="18:18" x14ac:dyDescent="0.2">
      <c r="R64423" s="234"/>
    </row>
    <row r="64424" spans="18:18" x14ac:dyDescent="0.2">
      <c r="R64424" s="234"/>
    </row>
    <row r="64425" spans="18:18" x14ac:dyDescent="0.2">
      <c r="R64425" s="94"/>
    </row>
    <row r="64440" spans="18:18" x14ac:dyDescent="0.2">
      <c r="R64440" s="235"/>
    </row>
    <row r="64441" spans="18:18" x14ac:dyDescent="0.2">
      <c r="R64441" s="234"/>
    </row>
    <row r="64442" spans="18:18" x14ac:dyDescent="0.2">
      <c r="R64442" s="236"/>
    </row>
    <row r="64443" spans="18:18" x14ac:dyDescent="0.2">
      <c r="R64443" s="236"/>
    </row>
    <row r="64444" spans="18:18" x14ac:dyDescent="0.2">
      <c r="R64444" s="234"/>
    </row>
    <row r="64445" spans="18:18" x14ac:dyDescent="0.2">
      <c r="R64445" s="236"/>
    </row>
    <row r="64446" spans="18:18" x14ac:dyDescent="0.2">
      <c r="R64446" s="236"/>
    </row>
    <row r="64447" spans="18:18" x14ac:dyDescent="0.2">
      <c r="R64447" s="237"/>
    </row>
    <row r="64448" spans="18:18" x14ac:dyDescent="0.2">
      <c r="R64448" s="237"/>
    </row>
    <row r="64453" spans="18:18" x14ac:dyDescent="0.2">
      <c r="R64453" s="97"/>
    </row>
    <row r="64454" spans="18:18" x14ac:dyDescent="0.2">
      <c r="R64454" s="234"/>
    </row>
    <row r="64455" spans="18:18" x14ac:dyDescent="0.2">
      <c r="R64455" s="262"/>
    </row>
    <row r="64456" spans="18:18" x14ac:dyDescent="0.2">
      <c r="R64456" s="234"/>
    </row>
    <row r="64457" spans="18:18" x14ac:dyDescent="0.2">
      <c r="R64457" s="234"/>
    </row>
    <row r="64458" spans="18:18" x14ac:dyDescent="0.2">
      <c r="R64458" s="94"/>
    </row>
    <row r="64473" spans="18:18" x14ac:dyDescent="0.2">
      <c r="R64473" s="235"/>
    </row>
    <row r="64474" spans="18:18" x14ac:dyDescent="0.2">
      <c r="R64474" s="234"/>
    </row>
    <row r="64475" spans="18:18" x14ac:dyDescent="0.2">
      <c r="R64475" s="236"/>
    </row>
    <row r="64476" spans="18:18" x14ac:dyDescent="0.2">
      <c r="R64476" s="236"/>
    </row>
    <row r="64477" spans="18:18" x14ac:dyDescent="0.2">
      <c r="R64477" s="234"/>
    </row>
    <row r="64478" spans="18:18" x14ac:dyDescent="0.2">
      <c r="R64478" s="236"/>
    </row>
    <row r="64479" spans="18:18" x14ac:dyDescent="0.2">
      <c r="R64479" s="236"/>
    </row>
    <row r="64480" spans="18:18" x14ac:dyDescent="0.2">
      <c r="R64480" s="237"/>
    </row>
    <row r="64481" spans="18:18" x14ac:dyDescent="0.2">
      <c r="R64481" s="237"/>
    </row>
    <row r="64486" spans="18:18" x14ac:dyDescent="0.2">
      <c r="R64486" s="97"/>
    </row>
    <row r="64487" spans="18:18" x14ac:dyDescent="0.2">
      <c r="R64487" s="234"/>
    </row>
    <row r="64488" spans="18:18" x14ac:dyDescent="0.2">
      <c r="R64488" s="262"/>
    </row>
    <row r="64489" spans="18:18" x14ac:dyDescent="0.2">
      <c r="R64489" s="234"/>
    </row>
    <row r="64490" spans="18:18" x14ac:dyDescent="0.2">
      <c r="R64490" s="234"/>
    </row>
    <row r="64491" spans="18:18" x14ac:dyDescent="0.2">
      <c r="R64491" s="94"/>
    </row>
    <row r="64506" spans="18:18" x14ac:dyDescent="0.2">
      <c r="R64506" s="235"/>
    </row>
    <row r="64507" spans="18:18" x14ac:dyDescent="0.2">
      <c r="R64507" s="234"/>
    </row>
    <row r="64508" spans="18:18" x14ac:dyDescent="0.2">
      <c r="R64508" s="236"/>
    </row>
    <row r="64509" spans="18:18" x14ac:dyDescent="0.2">
      <c r="R64509" s="236"/>
    </row>
    <row r="64510" spans="18:18" x14ac:dyDescent="0.2">
      <c r="R64510" s="234"/>
    </row>
    <row r="64511" spans="18:18" x14ac:dyDescent="0.2">
      <c r="R64511" s="236"/>
    </row>
    <row r="64512" spans="18:18" x14ac:dyDescent="0.2">
      <c r="R64512" s="236"/>
    </row>
    <row r="64513" spans="18:18" x14ac:dyDescent="0.2">
      <c r="R64513" s="237"/>
    </row>
    <row r="64514" spans="18:18" x14ac:dyDescent="0.2">
      <c r="R64514" s="237"/>
    </row>
    <row r="64519" spans="18:18" x14ac:dyDescent="0.2">
      <c r="R64519" s="97"/>
    </row>
    <row r="64520" spans="18:18" x14ac:dyDescent="0.2">
      <c r="R64520" s="234"/>
    </row>
    <row r="64521" spans="18:18" x14ac:dyDescent="0.2">
      <c r="R64521" s="262"/>
    </row>
    <row r="64522" spans="18:18" x14ac:dyDescent="0.2">
      <c r="R64522" s="234"/>
    </row>
    <row r="64523" spans="18:18" x14ac:dyDescent="0.2">
      <c r="R64523" s="234"/>
    </row>
    <row r="64524" spans="18:18" x14ac:dyDescent="0.2">
      <c r="R64524" s="94"/>
    </row>
    <row r="64539" spans="18:18" x14ac:dyDescent="0.2">
      <c r="R64539" s="235"/>
    </row>
    <row r="64540" spans="18:18" x14ac:dyDescent="0.2">
      <c r="R64540" s="234"/>
    </row>
    <row r="64541" spans="18:18" x14ac:dyDescent="0.2">
      <c r="R64541" s="236"/>
    </row>
    <row r="64542" spans="18:18" x14ac:dyDescent="0.2">
      <c r="R64542" s="236"/>
    </row>
    <row r="64543" spans="18:18" x14ac:dyDescent="0.2">
      <c r="R64543" s="234"/>
    </row>
    <row r="64544" spans="18:18" x14ac:dyDescent="0.2">
      <c r="R64544" s="236"/>
    </row>
    <row r="64545" spans="18:18" x14ac:dyDescent="0.2">
      <c r="R64545" s="236"/>
    </row>
    <row r="64546" spans="18:18" x14ac:dyDescent="0.2">
      <c r="R64546" s="237"/>
    </row>
    <row r="64547" spans="18:18" x14ac:dyDescent="0.2">
      <c r="R64547" s="237"/>
    </row>
    <row r="64552" spans="18:18" x14ac:dyDescent="0.2">
      <c r="R64552" s="97"/>
    </row>
    <row r="64553" spans="18:18" x14ac:dyDescent="0.2">
      <c r="R64553" s="234"/>
    </row>
    <row r="64554" spans="18:18" x14ac:dyDescent="0.2">
      <c r="R64554" s="262"/>
    </row>
    <row r="64555" spans="18:18" x14ac:dyDescent="0.2">
      <c r="R64555" s="234"/>
    </row>
    <row r="64556" spans="18:18" x14ac:dyDescent="0.2">
      <c r="R64556" s="234"/>
    </row>
    <row r="64557" spans="18:18" x14ac:dyDescent="0.2">
      <c r="R64557" s="94"/>
    </row>
    <row r="64572" spans="18:18" x14ac:dyDescent="0.2">
      <c r="R64572" s="235"/>
    </row>
    <row r="64573" spans="18:18" x14ac:dyDescent="0.2">
      <c r="R64573" s="234"/>
    </row>
    <row r="64574" spans="18:18" x14ac:dyDescent="0.2">
      <c r="R64574" s="236"/>
    </row>
    <row r="64575" spans="18:18" x14ac:dyDescent="0.2">
      <c r="R64575" s="236"/>
    </row>
    <row r="64576" spans="18:18" x14ac:dyDescent="0.2">
      <c r="R64576" s="234"/>
    </row>
    <row r="64577" spans="18:18" x14ac:dyDescent="0.2">
      <c r="R64577" s="236"/>
    </row>
    <row r="64578" spans="18:18" x14ac:dyDescent="0.2">
      <c r="R64578" s="236"/>
    </row>
    <row r="64579" spans="18:18" x14ac:dyDescent="0.2">
      <c r="R64579" s="237"/>
    </row>
    <row r="64580" spans="18:18" x14ac:dyDescent="0.2">
      <c r="R64580" s="237"/>
    </row>
    <row r="64585" spans="18:18" x14ac:dyDescent="0.2">
      <c r="R64585" s="97"/>
    </row>
    <row r="64586" spans="18:18" x14ac:dyDescent="0.2">
      <c r="R64586" s="234"/>
    </row>
    <row r="64587" spans="18:18" x14ac:dyDescent="0.2">
      <c r="R64587" s="262"/>
    </row>
    <row r="64588" spans="18:18" x14ac:dyDescent="0.2">
      <c r="R64588" s="234"/>
    </row>
    <row r="64589" spans="18:18" x14ac:dyDescent="0.2">
      <c r="R64589" s="234"/>
    </row>
    <row r="64590" spans="18:18" x14ac:dyDescent="0.2">
      <c r="R64590" s="94"/>
    </row>
    <row r="64605" spans="18:18" x14ac:dyDescent="0.2">
      <c r="R64605" s="235"/>
    </row>
    <row r="64606" spans="18:18" x14ac:dyDescent="0.2">
      <c r="R64606" s="234"/>
    </row>
    <row r="64607" spans="18:18" x14ac:dyDescent="0.2">
      <c r="R64607" s="236"/>
    </row>
    <row r="64608" spans="18:18" x14ac:dyDescent="0.2">
      <c r="R64608" s="236"/>
    </row>
    <row r="64609" spans="18:18" x14ac:dyDescent="0.2">
      <c r="R64609" s="234"/>
    </row>
    <row r="64610" spans="18:18" x14ac:dyDescent="0.2">
      <c r="R64610" s="236"/>
    </row>
    <row r="64611" spans="18:18" x14ac:dyDescent="0.2">
      <c r="R64611" s="236"/>
    </row>
    <row r="64612" spans="18:18" x14ac:dyDescent="0.2">
      <c r="R64612" s="237"/>
    </row>
    <row r="64613" spans="18:18" x14ac:dyDescent="0.2">
      <c r="R64613" s="237"/>
    </row>
    <row r="64618" spans="18:18" x14ac:dyDescent="0.2">
      <c r="R64618" s="97"/>
    </row>
    <row r="64619" spans="18:18" x14ac:dyDescent="0.2">
      <c r="R64619" s="234"/>
    </row>
    <row r="64620" spans="18:18" x14ac:dyDescent="0.2">
      <c r="R64620" s="262"/>
    </row>
    <row r="64621" spans="18:18" x14ac:dyDescent="0.2">
      <c r="R64621" s="234"/>
    </row>
    <row r="64622" spans="18:18" x14ac:dyDescent="0.2">
      <c r="R64622" s="234"/>
    </row>
    <row r="64623" spans="18:18" x14ac:dyDescent="0.2">
      <c r="R64623" s="94"/>
    </row>
    <row r="64638" spans="18:18" x14ac:dyDescent="0.2">
      <c r="R64638" s="235"/>
    </row>
    <row r="64639" spans="18:18" x14ac:dyDescent="0.2">
      <c r="R64639" s="234"/>
    </row>
    <row r="64640" spans="18:18" x14ac:dyDescent="0.2">
      <c r="R64640" s="236"/>
    </row>
    <row r="64641" spans="18:18" x14ac:dyDescent="0.2">
      <c r="R64641" s="236"/>
    </row>
    <row r="64642" spans="18:18" x14ac:dyDescent="0.2">
      <c r="R64642" s="234"/>
    </row>
    <row r="64643" spans="18:18" x14ac:dyDescent="0.2">
      <c r="R64643" s="236"/>
    </row>
    <row r="64644" spans="18:18" x14ac:dyDescent="0.2">
      <c r="R64644" s="236"/>
    </row>
    <row r="64645" spans="18:18" x14ac:dyDescent="0.2">
      <c r="R64645" s="237"/>
    </row>
    <row r="64646" spans="18:18" x14ac:dyDescent="0.2">
      <c r="R64646" s="237"/>
    </row>
    <row r="64651" spans="18:18" x14ac:dyDescent="0.2">
      <c r="R64651" s="97"/>
    </row>
    <row r="64652" spans="18:18" x14ac:dyDescent="0.2">
      <c r="R64652" s="234"/>
    </row>
    <row r="64653" spans="18:18" x14ac:dyDescent="0.2">
      <c r="R64653" s="262"/>
    </row>
    <row r="64654" spans="18:18" x14ac:dyDescent="0.2">
      <c r="R64654" s="234"/>
    </row>
    <row r="64655" spans="18:18" x14ac:dyDescent="0.2">
      <c r="R64655" s="234"/>
    </row>
    <row r="64656" spans="18:18" x14ac:dyDescent="0.2">
      <c r="R64656" s="94"/>
    </row>
    <row r="64671" spans="18:18" x14ac:dyDescent="0.2">
      <c r="R64671" s="235"/>
    </row>
    <row r="64672" spans="18:18" x14ac:dyDescent="0.2">
      <c r="R64672" s="234"/>
    </row>
    <row r="64673" spans="18:18" x14ac:dyDescent="0.2">
      <c r="R64673" s="236"/>
    </row>
    <row r="64674" spans="18:18" x14ac:dyDescent="0.2">
      <c r="R64674" s="236"/>
    </row>
    <row r="64675" spans="18:18" x14ac:dyDescent="0.2">
      <c r="R64675" s="234"/>
    </row>
    <row r="64676" spans="18:18" x14ac:dyDescent="0.2">
      <c r="R64676" s="236"/>
    </row>
    <row r="64677" spans="18:18" x14ac:dyDescent="0.2">
      <c r="R64677" s="236"/>
    </row>
    <row r="64678" spans="18:18" x14ac:dyDescent="0.2">
      <c r="R64678" s="237"/>
    </row>
    <row r="64679" spans="18:18" x14ac:dyDescent="0.2">
      <c r="R64679" s="237"/>
    </row>
    <row r="64684" spans="18:18" x14ac:dyDescent="0.2">
      <c r="R64684" s="97"/>
    </row>
    <row r="64685" spans="18:18" x14ac:dyDescent="0.2">
      <c r="R64685" s="234"/>
    </row>
    <row r="64686" spans="18:18" x14ac:dyDescent="0.2">
      <c r="R64686" s="262"/>
    </row>
    <row r="64687" spans="18:18" x14ac:dyDescent="0.2">
      <c r="R64687" s="234"/>
    </row>
    <row r="64688" spans="18:18" x14ac:dyDescent="0.2">
      <c r="R64688" s="234"/>
    </row>
    <row r="64689" spans="18:18" x14ac:dyDescent="0.2">
      <c r="R64689" s="94"/>
    </row>
    <row r="64704" spans="18:18" x14ac:dyDescent="0.2">
      <c r="R64704" s="235"/>
    </row>
    <row r="64705" spans="18:18" x14ac:dyDescent="0.2">
      <c r="R64705" s="234"/>
    </row>
    <row r="64706" spans="18:18" x14ac:dyDescent="0.2">
      <c r="R64706" s="236"/>
    </row>
    <row r="64707" spans="18:18" x14ac:dyDescent="0.2">
      <c r="R64707" s="236"/>
    </row>
    <row r="64708" spans="18:18" x14ac:dyDescent="0.2">
      <c r="R64708" s="234"/>
    </row>
    <row r="64709" spans="18:18" x14ac:dyDescent="0.2">
      <c r="R64709" s="236"/>
    </row>
    <row r="64710" spans="18:18" x14ac:dyDescent="0.2">
      <c r="R64710" s="236"/>
    </row>
    <row r="64711" spans="18:18" x14ac:dyDescent="0.2">
      <c r="R64711" s="237"/>
    </row>
    <row r="64712" spans="18:18" x14ac:dyDescent="0.2">
      <c r="R64712" s="237"/>
    </row>
    <row r="64717" spans="18:18" x14ac:dyDescent="0.2">
      <c r="R64717" s="97"/>
    </row>
    <row r="64718" spans="18:18" x14ac:dyDescent="0.2">
      <c r="R64718" s="234"/>
    </row>
    <row r="64719" spans="18:18" x14ac:dyDescent="0.2">
      <c r="R64719" s="262"/>
    </row>
    <row r="64720" spans="18:18" x14ac:dyDescent="0.2">
      <c r="R64720" s="234"/>
    </row>
    <row r="64721" spans="18:18" x14ac:dyDescent="0.2">
      <c r="R64721" s="234"/>
    </row>
    <row r="64722" spans="18:18" x14ac:dyDescent="0.2">
      <c r="R64722" s="94"/>
    </row>
    <row r="64737" spans="18:18" x14ac:dyDescent="0.2">
      <c r="R64737" s="235"/>
    </row>
    <row r="64738" spans="18:18" x14ac:dyDescent="0.2">
      <c r="R64738" s="234"/>
    </row>
    <row r="64739" spans="18:18" x14ac:dyDescent="0.2">
      <c r="R64739" s="236"/>
    </row>
    <row r="64740" spans="18:18" x14ac:dyDescent="0.2">
      <c r="R64740" s="236"/>
    </row>
    <row r="64741" spans="18:18" x14ac:dyDescent="0.2">
      <c r="R64741" s="234"/>
    </row>
    <row r="64742" spans="18:18" x14ac:dyDescent="0.2">
      <c r="R64742" s="236"/>
    </row>
    <row r="64743" spans="18:18" x14ac:dyDescent="0.2">
      <c r="R64743" s="236"/>
    </row>
    <row r="64744" spans="18:18" x14ac:dyDescent="0.2">
      <c r="R64744" s="237"/>
    </row>
    <row r="64745" spans="18:18" x14ac:dyDescent="0.2">
      <c r="R64745" s="237"/>
    </row>
    <row r="64750" spans="18:18" x14ac:dyDescent="0.2">
      <c r="R64750" s="97"/>
    </row>
    <row r="64751" spans="18:18" x14ac:dyDescent="0.2">
      <c r="R64751" s="234"/>
    </row>
    <row r="64752" spans="18:18" x14ac:dyDescent="0.2">
      <c r="R64752" s="262"/>
    </row>
    <row r="64753" spans="18:18" x14ac:dyDescent="0.2">
      <c r="R64753" s="234"/>
    </row>
    <row r="64754" spans="18:18" x14ac:dyDescent="0.2">
      <c r="R64754" s="234"/>
    </row>
    <row r="64755" spans="18:18" x14ac:dyDescent="0.2">
      <c r="R64755" s="94"/>
    </row>
    <row r="64770" spans="18:18" x14ac:dyDescent="0.2">
      <c r="R64770" s="235"/>
    </row>
    <row r="64771" spans="18:18" x14ac:dyDescent="0.2">
      <c r="R64771" s="234"/>
    </row>
    <row r="64772" spans="18:18" x14ac:dyDescent="0.2">
      <c r="R64772" s="236"/>
    </row>
    <row r="64773" spans="18:18" x14ac:dyDescent="0.2">
      <c r="R64773" s="236"/>
    </row>
    <row r="64774" spans="18:18" x14ac:dyDescent="0.2">
      <c r="R64774" s="234"/>
    </row>
    <row r="64775" spans="18:18" x14ac:dyDescent="0.2">
      <c r="R64775" s="236"/>
    </row>
    <row r="64776" spans="18:18" x14ac:dyDescent="0.2">
      <c r="R64776" s="236"/>
    </row>
    <row r="64777" spans="18:18" x14ac:dyDescent="0.2">
      <c r="R64777" s="237"/>
    </row>
    <row r="64778" spans="18:18" x14ac:dyDescent="0.2">
      <c r="R64778" s="237"/>
    </row>
    <row r="64783" spans="18:18" x14ac:dyDescent="0.2">
      <c r="R64783" s="97"/>
    </row>
    <row r="64784" spans="18:18" x14ac:dyDescent="0.2">
      <c r="R64784" s="234"/>
    </row>
    <row r="64785" spans="18:18" x14ac:dyDescent="0.2">
      <c r="R64785" s="262"/>
    </row>
    <row r="64786" spans="18:18" x14ac:dyDescent="0.2">
      <c r="R64786" s="234"/>
    </row>
    <row r="64787" spans="18:18" x14ac:dyDescent="0.2">
      <c r="R64787" s="234"/>
    </row>
    <row r="64788" spans="18:18" x14ac:dyDescent="0.2">
      <c r="R64788" s="94"/>
    </row>
    <row r="64803" spans="18:18" x14ac:dyDescent="0.2">
      <c r="R64803" s="235"/>
    </row>
    <row r="64804" spans="18:18" x14ac:dyDescent="0.2">
      <c r="R64804" s="234"/>
    </row>
    <row r="64805" spans="18:18" x14ac:dyDescent="0.2">
      <c r="R64805" s="236"/>
    </row>
    <row r="64806" spans="18:18" x14ac:dyDescent="0.2">
      <c r="R64806" s="236"/>
    </row>
    <row r="64807" spans="18:18" x14ac:dyDescent="0.2">
      <c r="R64807" s="234"/>
    </row>
    <row r="64808" spans="18:18" x14ac:dyDescent="0.2">
      <c r="R64808" s="236"/>
    </row>
    <row r="64809" spans="18:18" x14ac:dyDescent="0.2">
      <c r="R64809" s="236"/>
    </row>
    <row r="64810" spans="18:18" x14ac:dyDescent="0.2">
      <c r="R64810" s="237"/>
    </row>
    <row r="64811" spans="18:18" x14ac:dyDescent="0.2">
      <c r="R64811" s="237"/>
    </row>
    <row r="64816" spans="18:18" x14ac:dyDescent="0.2">
      <c r="R64816" s="97"/>
    </row>
    <row r="64817" spans="18:18" x14ac:dyDescent="0.2">
      <c r="R64817" s="234"/>
    </row>
    <row r="64818" spans="18:18" x14ac:dyDescent="0.2">
      <c r="R64818" s="262"/>
    </row>
    <row r="64819" spans="18:18" x14ac:dyDescent="0.2">
      <c r="R64819" s="234"/>
    </row>
    <row r="64820" spans="18:18" x14ac:dyDescent="0.2">
      <c r="R64820" s="234"/>
    </row>
    <row r="64821" spans="18:18" x14ac:dyDescent="0.2">
      <c r="R64821" s="94"/>
    </row>
    <row r="64836" spans="18:18" x14ac:dyDescent="0.2">
      <c r="R64836" s="235"/>
    </row>
    <row r="64837" spans="18:18" x14ac:dyDescent="0.2">
      <c r="R64837" s="234"/>
    </row>
    <row r="64838" spans="18:18" x14ac:dyDescent="0.2">
      <c r="R64838" s="236"/>
    </row>
    <row r="64839" spans="18:18" x14ac:dyDescent="0.2">
      <c r="R64839" s="236"/>
    </row>
    <row r="64840" spans="18:18" x14ac:dyDescent="0.2">
      <c r="R64840" s="234"/>
    </row>
    <row r="64841" spans="18:18" x14ac:dyDescent="0.2">
      <c r="R64841" s="236"/>
    </row>
    <row r="64842" spans="18:18" x14ac:dyDescent="0.2">
      <c r="R64842" s="236"/>
    </row>
    <row r="64843" spans="18:18" x14ac:dyDescent="0.2">
      <c r="R64843" s="237"/>
    </row>
    <row r="64844" spans="18:18" x14ac:dyDescent="0.2">
      <c r="R64844" s="237"/>
    </row>
    <row r="64849" spans="18:18" x14ac:dyDescent="0.2">
      <c r="R64849" s="97"/>
    </row>
    <row r="64850" spans="18:18" x14ac:dyDescent="0.2">
      <c r="R64850" s="234"/>
    </row>
    <row r="64851" spans="18:18" x14ac:dyDescent="0.2">
      <c r="R64851" s="262"/>
    </row>
    <row r="64852" spans="18:18" x14ac:dyDescent="0.2">
      <c r="R64852" s="234"/>
    </row>
    <row r="64853" spans="18:18" x14ac:dyDescent="0.2">
      <c r="R64853" s="234"/>
    </row>
    <row r="64854" spans="18:18" x14ac:dyDescent="0.2">
      <c r="R64854" s="94"/>
    </row>
    <row r="64869" spans="18:18" x14ac:dyDescent="0.2">
      <c r="R64869" s="235"/>
    </row>
    <row r="64870" spans="18:18" x14ac:dyDescent="0.2">
      <c r="R64870" s="234"/>
    </row>
    <row r="64871" spans="18:18" x14ac:dyDescent="0.2">
      <c r="R64871" s="236"/>
    </row>
    <row r="64872" spans="18:18" x14ac:dyDescent="0.2">
      <c r="R64872" s="236"/>
    </row>
    <row r="64873" spans="18:18" x14ac:dyDescent="0.2">
      <c r="R64873" s="234"/>
    </row>
    <row r="64874" spans="18:18" x14ac:dyDescent="0.2">
      <c r="R64874" s="236"/>
    </row>
    <row r="64875" spans="18:18" x14ac:dyDescent="0.2">
      <c r="R64875" s="236"/>
    </row>
    <row r="64876" spans="18:18" x14ac:dyDescent="0.2">
      <c r="R64876" s="237"/>
    </row>
    <row r="64877" spans="18:18" x14ac:dyDescent="0.2">
      <c r="R64877" s="237"/>
    </row>
    <row r="64882" spans="18:18" x14ac:dyDescent="0.2">
      <c r="R64882" s="97"/>
    </row>
    <row r="64883" spans="18:18" x14ac:dyDescent="0.2">
      <c r="R64883" s="234"/>
    </row>
    <row r="64884" spans="18:18" x14ac:dyDescent="0.2">
      <c r="R64884" s="262"/>
    </row>
    <row r="64885" spans="18:18" x14ac:dyDescent="0.2">
      <c r="R64885" s="234"/>
    </row>
    <row r="64886" spans="18:18" x14ac:dyDescent="0.2">
      <c r="R64886" s="234"/>
    </row>
    <row r="64887" spans="18:18" x14ac:dyDescent="0.2">
      <c r="R64887" s="94"/>
    </row>
    <row r="64902" spans="18:18" x14ac:dyDescent="0.2">
      <c r="R64902" s="235"/>
    </row>
    <row r="64903" spans="18:18" x14ac:dyDescent="0.2">
      <c r="R64903" s="234"/>
    </row>
    <row r="64904" spans="18:18" x14ac:dyDescent="0.2">
      <c r="R64904" s="236"/>
    </row>
    <row r="64905" spans="18:18" x14ac:dyDescent="0.2">
      <c r="R64905" s="236"/>
    </row>
    <row r="64906" spans="18:18" x14ac:dyDescent="0.2">
      <c r="R64906" s="234"/>
    </row>
    <row r="64907" spans="18:18" x14ac:dyDescent="0.2">
      <c r="R64907" s="236"/>
    </row>
    <row r="64908" spans="18:18" x14ac:dyDescent="0.2">
      <c r="R64908" s="236"/>
    </row>
    <row r="64909" spans="18:18" x14ac:dyDescent="0.2">
      <c r="R64909" s="237"/>
    </row>
    <row r="64910" spans="18:18" x14ac:dyDescent="0.2">
      <c r="R64910" s="237"/>
    </row>
    <row r="64915" spans="18:18" x14ac:dyDescent="0.2">
      <c r="R64915" s="97"/>
    </row>
    <row r="64916" spans="18:18" x14ac:dyDescent="0.2">
      <c r="R64916" s="234"/>
    </row>
    <row r="64917" spans="18:18" x14ac:dyDescent="0.2">
      <c r="R64917" s="262"/>
    </row>
    <row r="64918" spans="18:18" x14ac:dyDescent="0.2">
      <c r="R64918" s="234"/>
    </row>
    <row r="64919" spans="18:18" x14ac:dyDescent="0.2">
      <c r="R64919" s="234"/>
    </row>
    <row r="64920" spans="18:18" x14ac:dyDescent="0.2">
      <c r="R64920" s="94"/>
    </row>
    <row r="64935" spans="18:18" x14ac:dyDescent="0.2">
      <c r="R64935" s="235"/>
    </row>
    <row r="64936" spans="18:18" x14ac:dyDescent="0.2">
      <c r="R64936" s="234"/>
    </row>
    <row r="64937" spans="18:18" x14ac:dyDescent="0.2">
      <c r="R64937" s="236"/>
    </row>
    <row r="64938" spans="18:18" x14ac:dyDescent="0.2">
      <c r="R64938" s="236"/>
    </row>
    <row r="64939" spans="18:18" x14ac:dyDescent="0.2">
      <c r="R64939" s="234"/>
    </row>
    <row r="64940" spans="18:18" x14ac:dyDescent="0.2">
      <c r="R64940" s="236"/>
    </row>
    <row r="64941" spans="18:18" x14ac:dyDescent="0.2">
      <c r="R64941" s="236"/>
    </row>
    <row r="64942" spans="18:18" x14ac:dyDescent="0.2">
      <c r="R64942" s="237"/>
    </row>
    <row r="64943" spans="18:18" x14ac:dyDescent="0.2">
      <c r="R64943" s="237"/>
    </row>
    <row r="64948" spans="18:18" x14ac:dyDescent="0.2">
      <c r="R64948" s="97"/>
    </row>
    <row r="64949" spans="18:18" x14ac:dyDescent="0.2">
      <c r="R64949" s="234"/>
    </row>
    <row r="64950" spans="18:18" x14ac:dyDescent="0.2">
      <c r="R64950" s="262"/>
    </row>
    <row r="64951" spans="18:18" x14ac:dyDescent="0.2">
      <c r="R64951" s="234"/>
    </row>
    <row r="64952" spans="18:18" x14ac:dyDescent="0.2">
      <c r="R64952" s="234"/>
    </row>
    <row r="64953" spans="18:18" x14ac:dyDescent="0.2">
      <c r="R64953" s="94"/>
    </row>
    <row r="64968" spans="18:18" x14ac:dyDescent="0.2">
      <c r="R64968" s="235"/>
    </row>
    <row r="64969" spans="18:18" x14ac:dyDescent="0.2">
      <c r="R64969" s="234"/>
    </row>
    <row r="64970" spans="18:18" x14ac:dyDescent="0.2">
      <c r="R64970" s="236"/>
    </row>
    <row r="64971" spans="18:18" x14ac:dyDescent="0.2">
      <c r="R64971" s="236"/>
    </row>
    <row r="64972" spans="18:18" x14ac:dyDescent="0.2">
      <c r="R64972" s="234"/>
    </row>
    <row r="64973" spans="18:18" x14ac:dyDescent="0.2">
      <c r="R64973" s="236"/>
    </row>
    <row r="64974" spans="18:18" x14ac:dyDescent="0.2">
      <c r="R64974" s="236"/>
    </row>
    <row r="64975" spans="18:18" x14ac:dyDescent="0.2">
      <c r="R64975" s="237"/>
    </row>
    <row r="64976" spans="18:18" x14ac:dyDescent="0.2">
      <c r="R64976" s="237"/>
    </row>
    <row r="64981" spans="18:18" x14ac:dyDescent="0.2">
      <c r="R64981" s="97"/>
    </row>
    <row r="64982" spans="18:18" x14ac:dyDescent="0.2">
      <c r="R64982" s="234"/>
    </row>
    <row r="64983" spans="18:18" x14ac:dyDescent="0.2">
      <c r="R64983" s="262"/>
    </row>
    <row r="64984" spans="18:18" x14ac:dyDescent="0.2">
      <c r="R64984" s="234"/>
    </row>
    <row r="64985" spans="18:18" x14ac:dyDescent="0.2">
      <c r="R64985" s="234"/>
    </row>
    <row r="64986" spans="18:18" x14ac:dyDescent="0.2">
      <c r="R64986" s="94"/>
    </row>
    <row r="65001" spans="18:18" x14ac:dyDescent="0.2">
      <c r="R65001" s="235"/>
    </row>
    <row r="65002" spans="18:18" x14ac:dyDescent="0.2">
      <c r="R65002" s="234"/>
    </row>
    <row r="65003" spans="18:18" x14ac:dyDescent="0.2">
      <c r="R65003" s="236"/>
    </row>
    <row r="65004" spans="18:18" x14ac:dyDescent="0.2">
      <c r="R65004" s="236"/>
    </row>
    <row r="65005" spans="18:18" x14ac:dyDescent="0.2">
      <c r="R65005" s="234"/>
    </row>
    <row r="65006" spans="18:18" x14ac:dyDescent="0.2">
      <c r="R65006" s="236"/>
    </row>
    <row r="65007" spans="18:18" x14ac:dyDescent="0.2">
      <c r="R65007" s="236"/>
    </row>
    <row r="65008" spans="18:18" x14ac:dyDescent="0.2">
      <c r="R65008" s="237"/>
    </row>
    <row r="65009" spans="18:18" x14ac:dyDescent="0.2">
      <c r="R65009" s="237"/>
    </row>
    <row r="65014" spans="18:18" x14ac:dyDescent="0.2">
      <c r="R65014" s="97"/>
    </row>
    <row r="65015" spans="18:18" x14ac:dyDescent="0.2">
      <c r="R65015" s="234"/>
    </row>
    <row r="65016" spans="18:18" x14ac:dyDescent="0.2">
      <c r="R65016" s="262"/>
    </row>
    <row r="65017" spans="18:18" x14ac:dyDescent="0.2">
      <c r="R65017" s="234"/>
    </row>
    <row r="65018" spans="18:18" x14ac:dyDescent="0.2">
      <c r="R65018" s="234"/>
    </row>
    <row r="65019" spans="18:18" x14ac:dyDescent="0.2">
      <c r="R65019" s="94"/>
    </row>
    <row r="65034" spans="18:18" x14ac:dyDescent="0.2">
      <c r="R65034" s="235"/>
    </row>
    <row r="65035" spans="18:18" x14ac:dyDescent="0.2">
      <c r="R65035" s="234"/>
    </row>
    <row r="65036" spans="18:18" x14ac:dyDescent="0.2">
      <c r="R65036" s="236"/>
    </row>
    <row r="65037" spans="18:18" x14ac:dyDescent="0.2">
      <c r="R65037" s="236"/>
    </row>
    <row r="65038" spans="18:18" x14ac:dyDescent="0.2">
      <c r="R65038" s="234"/>
    </row>
    <row r="65039" spans="18:18" x14ac:dyDescent="0.2">
      <c r="R65039" s="236"/>
    </row>
    <row r="65040" spans="18:18" x14ac:dyDescent="0.2">
      <c r="R65040" s="236"/>
    </row>
    <row r="65041" spans="18:18" x14ac:dyDescent="0.2">
      <c r="R65041" s="237"/>
    </row>
    <row r="65042" spans="18:18" x14ac:dyDescent="0.2">
      <c r="R65042" s="237"/>
    </row>
    <row r="65047" spans="18:18" x14ac:dyDescent="0.2">
      <c r="R65047" s="97"/>
    </row>
    <row r="65048" spans="18:18" x14ac:dyDescent="0.2">
      <c r="R65048" s="234"/>
    </row>
    <row r="65049" spans="18:18" x14ac:dyDescent="0.2">
      <c r="R65049" s="262"/>
    </row>
    <row r="65050" spans="18:18" x14ac:dyDescent="0.2">
      <c r="R65050" s="234"/>
    </row>
    <row r="65051" spans="18:18" x14ac:dyDescent="0.2">
      <c r="R65051" s="234"/>
    </row>
    <row r="65052" spans="18:18" x14ac:dyDescent="0.2">
      <c r="R65052" s="94"/>
    </row>
    <row r="65067" spans="18:18" x14ac:dyDescent="0.2">
      <c r="R65067" s="235"/>
    </row>
    <row r="65068" spans="18:18" x14ac:dyDescent="0.2">
      <c r="R65068" s="234"/>
    </row>
    <row r="65069" spans="18:18" x14ac:dyDescent="0.2">
      <c r="R65069" s="236"/>
    </row>
    <row r="65070" spans="18:18" x14ac:dyDescent="0.2">
      <c r="R65070" s="236"/>
    </row>
    <row r="65071" spans="18:18" x14ac:dyDescent="0.2">
      <c r="R65071" s="234"/>
    </row>
    <row r="65072" spans="18:18" x14ac:dyDescent="0.2">
      <c r="R65072" s="236"/>
    </row>
    <row r="65073" spans="18:18" x14ac:dyDescent="0.2">
      <c r="R65073" s="236"/>
    </row>
    <row r="65074" spans="18:18" x14ac:dyDescent="0.2">
      <c r="R65074" s="237"/>
    </row>
    <row r="65075" spans="18:18" x14ac:dyDescent="0.2">
      <c r="R65075" s="237"/>
    </row>
    <row r="65080" spans="18:18" x14ac:dyDescent="0.2">
      <c r="R65080" s="97"/>
    </row>
    <row r="65081" spans="18:18" x14ac:dyDescent="0.2">
      <c r="R65081" s="234"/>
    </row>
    <row r="65082" spans="18:18" x14ac:dyDescent="0.2">
      <c r="R65082" s="262"/>
    </row>
    <row r="65083" spans="18:18" x14ac:dyDescent="0.2">
      <c r="R65083" s="234"/>
    </row>
    <row r="65084" spans="18:18" x14ac:dyDescent="0.2">
      <c r="R65084" s="234"/>
    </row>
    <row r="65085" spans="18:18" x14ac:dyDescent="0.2">
      <c r="R65085" s="94"/>
    </row>
    <row r="65100" spans="18:18" x14ac:dyDescent="0.2">
      <c r="R65100" s="235"/>
    </row>
    <row r="65101" spans="18:18" x14ac:dyDescent="0.2">
      <c r="R65101" s="234"/>
    </row>
    <row r="65102" spans="18:18" x14ac:dyDescent="0.2">
      <c r="R65102" s="236"/>
    </row>
    <row r="65103" spans="18:18" x14ac:dyDescent="0.2">
      <c r="R65103" s="236"/>
    </row>
    <row r="65104" spans="18:18" x14ac:dyDescent="0.2">
      <c r="R65104" s="234"/>
    </row>
    <row r="65105" spans="18:18" x14ac:dyDescent="0.2">
      <c r="R65105" s="236"/>
    </row>
    <row r="65106" spans="18:18" x14ac:dyDescent="0.2">
      <c r="R65106" s="236"/>
    </row>
    <row r="65107" spans="18:18" x14ac:dyDescent="0.2">
      <c r="R65107" s="237"/>
    </row>
    <row r="65108" spans="18:18" x14ac:dyDescent="0.2">
      <c r="R65108" s="237"/>
    </row>
    <row r="65113" spans="18:18" x14ac:dyDescent="0.2">
      <c r="R65113" s="97"/>
    </row>
    <row r="65114" spans="18:18" x14ac:dyDescent="0.2">
      <c r="R65114" s="234"/>
    </row>
    <row r="65115" spans="18:18" x14ac:dyDescent="0.2">
      <c r="R65115" s="262"/>
    </row>
    <row r="65116" spans="18:18" x14ac:dyDescent="0.2">
      <c r="R65116" s="234"/>
    </row>
    <row r="65117" spans="18:18" x14ac:dyDescent="0.2">
      <c r="R65117" s="234"/>
    </row>
    <row r="65118" spans="18:18" x14ac:dyDescent="0.2">
      <c r="R65118" s="94"/>
    </row>
    <row r="65133" spans="18:18" x14ac:dyDescent="0.2">
      <c r="R65133" s="235"/>
    </row>
    <row r="65134" spans="18:18" x14ac:dyDescent="0.2">
      <c r="R65134" s="234"/>
    </row>
    <row r="65135" spans="18:18" x14ac:dyDescent="0.2">
      <c r="R65135" s="236"/>
    </row>
    <row r="65136" spans="18:18" x14ac:dyDescent="0.2">
      <c r="R65136" s="236"/>
    </row>
    <row r="65137" spans="18:18" x14ac:dyDescent="0.2">
      <c r="R65137" s="234"/>
    </row>
    <row r="65138" spans="18:18" x14ac:dyDescent="0.2">
      <c r="R65138" s="236"/>
    </row>
    <row r="65139" spans="18:18" x14ac:dyDescent="0.2">
      <c r="R65139" s="236"/>
    </row>
    <row r="65140" spans="18:18" x14ac:dyDescent="0.2">
      <c r="R65140" s="237"/>
    </row>
    <row r="65141" spans="18:18" x14ac:dyDescent="0.2">
      <c r="R65141" s="237"/>
    </row>
    <row r="65146" spans="18:18" x14ac:dyDescent="0.2">
      <c r="R65146" s="97"/>
    </row>
    <row r="65147" spans="18:18" x14ac:dyDescent="0.2">
      <c r="R65147" s="234"/>
    </row>
    <row r="65148" spans="18:18" x14ac:dyDescent="0.2">
      <c r="R65148" s="262"/>
    </row>
    <row r="65149" spans="18:18" x14ac:dyDescent="0.2">
      <c r="R65149" s="234"/>
    </row>
    <row r="65150" spans="18:18" x14ac:dyDescent="0.2">
      <c r="R65150" s="234"/>
    </row>
    <row r="65151" spans="18:18" x14ac:dyDescent="0.2">
      <c r="R65151" s="94"/>
    </row>
    <row r="65166" spans="18:18" x14ac:dyDescent="0.2">
      <c r="R65166" s="235"/>
    </row>
    <row r="65167" spans="18:18" x14ac:dyDescent="0.2">
      <c r="R65167" s="234"/>
    </row>
    <row r="65168" spans="18:18" x14ac:dyDescent="0.2">
      <c r="R65168" s="236"/>
    </row>
    <row r="65169" spans="18:18" x14ac:dyDescent="0.2">
      <c r="R65169" s="236"/>
    </row>
    <row r="65170" spans="18:18" x14ac:dyDescent="0.2">
      <c r="R65170" s="234"/>
    </row>
    <row r="65171" spans="18:18" x14ac:dyDescent="0.2">
      <c r="R65171" s="236"/>
    </row>
    <row r="65172" spans="18:18" x14ac:dyDescent="0.2">
      <c r="R65172" s="236"/>
    </row>
    <row r="65173" spans="18:18" x14ac:dyDescent="0.2">
      <c r="R65173" s="237"/>
    </row>
    <row r="65174" spans="18:18" x14ac:dyDescent="0.2">
      <c r="R65174" s="237"/>
    </row>
    <row r="65179" spans="18:18" x14ac:dyDescent="0.2">
      <c r="R65179" s="97"/>
    </row>
    <row r="65180" spans="18:18" x14ac:dyDescent="0.2">
      <c r="R65180" s="234"/>
    </row>
    <row r="65181" spans="18:18" x14ac:dyDescent="0.2">
      <c r="R65181" s="262"/>
    </row>
    <row r="65182" spans="18:18" x14ac:dyDescent="0.2">
      <c r="R65182" s="234"/>
    </row>
    <row r="65183" spans="18:18" x14ac:dyDescent="0.2">
      <c r="R65183" s="234"/>
    </row>
    <row r="65184" spans="18:18" x14ac:dyDescent="0.2">
      <c r="R65184" s="94"/>
    </row>
    <row r="65199" spans="18:18" x14ac:dyDescent="0.2">
      <c r="R65199" s="235"/>
    </row>
    <row r="65200" spans="18:18" x14ac:dyDescent="0.2">
      <c r="R65200" s="234"/>
    </row>
    <row r="65201" spans="18:18" x14ac:dyDescent="0.2">
      <c r="R65201" s="236"/>
    </row>
    <row r="65202" spans="18:18" x14ac:dyDescent="0.2">
      <c r="R65202" s="236"/>
    </row>
    <row r="65203" spans="18:18" x14ac:dyDescent="0.2">
      <c r="R65203" s="234"/>
    </row>
    <row r="65204" spans="18:18" x14ac:dyDescent="0.2">
      <c r="R65204" s="236"/>
    </row>
    <row r="65205" spans="18:18" x14ac:dyDescent="0.2">
      <c r="R65205" s="236"/>
    </row>
    <row r="65206" spans="18:18" x14ac:dyDescent="0.2">
      <c r="R65206" s="237"/>
    </row>
    <row r="65207" spans="18:18" x14ac:dyDescent="0.2">
      <c r="R65207" s="237"/>
    </row>
    <row r="65212" spans="18:18" x14ac:dyDescent="0.2">
      <c r="R65212" s="97"/>
    </row>
    <row r="65213" spans="18:18" x14ac:dyDescent="0.2">
      <c r="R65213" s="234"/>
    </row>
    <row r="65214" spans="18:18" x14ac:dyDescent="0.2">
      <c r="R65214" s="262"/>
    </row>
    <row r="65215" spans="18:18" x14ac:dyDescent="0.2">
      <c r="R65215" s="234"/>
    </row>
    <row r="65216" spans="18:18" x14ac:dyDescent="0.2">
      <c r="R65216" s="234"/>
    </row>
    <row r="65217" spans="18:18" x14ac:dyDescent="0.2">
      <c r="R65217" s="94"/>
    </row>
    <row r="65232" spans="18:18" x14ac:dyDescent="0.2">
      <c r="R65232" s="235"/>
    </row>
    <row r="65233" spans="18:18" x14ac:dyDescent="0.2">
      <c r="R65233" s="234"/>
    </row>
    <row r="65234" spans="18:18" x14ac:dyDescent="0.2">
      <c r="R65234" s="236"/>
    </row>
    <row r="65235" spans="18:18" x14ac:dyDescent="0.2">
      <c r="R65235" s="236"/>
    </row>
    <row r="65236" spans="18:18" x14ac:dyDescent="0.2">
      <c r="R65236" s="234"/>
    </row>
    <row r="65237" spans="18:18" x14ac:dyDescent="0.2">
      <c r="R65237" s="236"/>
    </row>
    <row r="65238" spans="18:18" x14ac:dyDescent="0.2">
      <c r="R65238" s="236"/>
    </row>
    <row r="65239" spans="18:18" x14ac:dyDescent="0.2">
      <c r="R65239" s="237"/>
    </row>
    <row r="65240" spans="18:18" x14ac:dyDescent="0.2">
      <c r="R65240" s="237"/>
    </row>
    <row r="65245" spans="18:18" x14ac:dyDescent="0.2">
      <c r="R65245" s="97"/>
    </row>
    <row r="65246" spans="18:18" x14ac:dyDescent="0.2">
      <c r="R65246" s="234"/>
    </row>
    <row r="65247" spans="18:18" x14ac:dyDescent="0.2">
      <c r="R65247" s="262"/>
    </row>
    <row r="65248" spans="18:18" x14ac:dyDescent="0.2">
      <c r="R65248" s="234"/>
    </row>
    <row r="65249" spans="18:18" x14ac:dyDescent="0.2">
      <c r="R65249" s="234"/>
    </row>
    <row r="65250" spans="18:18" x14ac:dyDescent="0.2">
      <c r="R65250" s="94"/>
    </row>
    <row r="65265" spans="18:18" x14ac:dyDescent="0.2">
      <c r="R65265" s="235"/>
    </row>
    <row r="65266" spans="18:18" x14ac:dyDescent="0.2">
      <c r="R65266" s="234"/>
    </row>
    <row r="65267" spans="18:18" x14ac:dyDescent="0.2">
      <c r="R65267" s="236"/>
    </row>
    <row r="65268" spans="18:18" x14ac:dyDescent="0.2">
      <c r="R65268" s="236"/>
    </row>
    <row r="65269" spans="18:18" x14ac:dyDescent="0.2">
      <c r="R65269" s="234"/>
    </row>
    <row r="65270" spans="18:18" x14ac:dyDescent="0.2">
      <c r="R65270" s="236"/>
    </row>
    <row r="65271" spans="18:18" x14ac:dyDescent="0.2">
      <c r="R65271" s="236"/>
    </row>
    <row r="65272" spans="18:18" x14ac:dyDescent="0.2">
      <c r="R65272" s="237"/>
    </row>
    <row r="65273" spans="18:18" x14ac:dyDescent="0.2">
      <c r="R65273" s="237"/>
    </row>
    <row r="65278" spans="18:18" x14ac:dyDescent="0.2">
      <c r="R65278" s="97"/>
    </row>
    <row r="65279" spans="18:18" x14ac:dyDescent="0.2">
      <c r="R65279" s="234"/>
    </row>
    <row r="65280" spans="18:18" x14ac:dyDescent="0.2">
      <c r="R65280" s="262"/>
    </row>
    <row r="65281" spans="18:18" x14ac:dyDescent="0.2">
      <c r="R65281" s="234"/>
    </row>
    <row r="65282" spans="18:18" x14ac:dyDescent="0.2">
      <c r="R65282" s="234"/>
    </row>
    <row r="65283" spans="18:18" x14ac:dyDescent="0.2">
      <c r="R65283" s="94"/>
    </row>
    <row r="65298" spans="18:18" x14ac:dyDescent="0.2">
      <c r="R65298" s="235"/>
    </row>
    <row r="65299" spans="18:18" x14ac:dyDescent="0.2">
      <c r="R65299" s="234"/>
    </row>
    <row r="65300" spans="18:18" x14ac:dyDescent="0.2">
      <c r="R65300" s="236"/>
    </row>
    <row r="65301" spans="18:18" x14ac:dyDescent="0.2">
      <c r="R65301" s="236"/>
    </row>
    <row r="65302" spans="18:18" x14ac:dyDescent="0.2">
      <c r="R65302" s="234"/>
    </row>
    <row r="65303" spans="18:18" x14ac:dyDescent="0.2">
      <c r="R65303" s="236"/>
    </row>
    <row r="65304" spans="18:18" x14ac:dyDescent="0.2">
      <c r="R65304" s="236"/>
    </row>
    <row r="65305" spans="18:18" x14ac:dyDescent="0.2">
      <c r="R65305" s="237"/>
    </row>
    <row r="65306" spans="18:18" x14ac:dyDescent="0.2">
      <c r="R65306" s="237"/>
    </row>
    <row r="65311" spans="18:18" x14ac:dyDescent="0.2">
      <c r="R65311" s="97"/>
    </row>
    <row r="65312" spans="18:18" x14ac:dyDescent="0.2">
      <c r="R65312" s="234"/>
    </row>
    <row r="65313" spans="18:18" x14ac:dyDescent="0.2">
      <c r="R65313" s="262"/>
    </row>
    <row r="65314" spans="18:18" x14ac:dyDescent="0.2">
      <c r="R65314" s="234"/>
    </row>
    <row r="65315" spans="18:18" x14ac:dyDescent="0.2">
      <c r="R65315" s="234"/>
    </row>
    <row r="65316" spans="18:18" x14ac:dyDescent="0.2">
      <c r="R65316" s="94"/>
    </row>
    <row r="65331" spans="18:18" x14ac:dyDescent="0.2">
      <c r="R65331" s="235"/>
    </row>
    <row r="65332" spans="18:18" x14ac:dyDescent="0.2">
      <c r="R65332" s="234"/>
    </row>
    <row r="65333" spans="18:18" x14ac:dyDescent="0.2">
      <c r="R65333" s="236"/>
    </row>
    <row r="65334" spans="18:18" x14ac:dyDescent="0.2">
      <c r="R65334" s="236"/>
    </row>
    <row r="65335" spans="18:18" x14ac:dyDescent="0.2">
      <c r="R65335" s="234"/>
    </row>
    <row r="65336" spans="18:18" x14ac:dyDescent="0.2">
      <c r="R65336" s="236"/>
    </row>
    <row r="65337" spans="18:18" x14ac:dyDescent="0.2">
      <c r="R65337" s="236"/>
    </row>
    <row r="65338" spans="18:18" x14ac:dyDescent="0.2">
      <c r="R65338" s="237"/>
    </row>
    <row r="65339" spans="18:18" x14ac:dyDescent="0.2">
      <c r="R65339" s="237"/>
    </row>
    <row r="65344" spans="18:18" x14ac:dyDescent="0.2">
      <c r="R65344" s="97"/>
    </row>
    <row r="65345" spans="18:18" x14ac:dyDescent="0.2">
      <c r="R65345" s="234"/>
    </row>
    <row r="65346" spans="18:18" x14ac:dyDescent="0.2">
      <c r="R65346" s="262"/>
    </row>
    <row r="65347" spans="18:18" x14ac:dyDescent="0.2">
      <c r="R65347" s="234"/>
    </row>
    <row r="65348" spans="18:18" x14ac:dyDescent="0.2">
      <c r="R65348" s="234"/>
    </row>
    <row r="65349" spans="18:18" x14ac:dyDescent="0.2">
      <c r="R65349" s="94"/>
    </row>
    <row r="65364" spans="18:18" x14ac:dyDescent="0.2">
      <c r="R65364" s="235"/>
    </row>
    <row r="65365" spans="18:18" x14ac:dyDescent="0.2">
      <c r="R65365" s="234"/>
    </row>
    <row r="65366" spans="18:18" x14ac:dyDescent="0.2">
      <c r="R65366" s="236"/>
    </row>
    <row r="65367" spans="18:18" x14ac:dyDescent="0.2">
      <c r="R65367" s="236"/>
    </row>
    <row r="65368" spans="18:18" x14ac:dyDescent="0.2">
      <c r="R65368" s="234"/>
    </row>
    <row r="65369" spans="18:18" x14ac:dyDescent="0.2">
      <c r="R65369" s="236"/>
    </row>
    <row r="65370" spans="18:18" x14ac:dyDescent="0.2">
      <c r="R65370" s="236"/>
    </row>
    <row r="65371" spans="18:18" x14ac:dyDescent="0.2">
      <c r="R65371" s="237"/>
    </row>
    <row r="65372" spans="18:18" x14ac:dyDescent="0.2">
      <c r="R65372" s="237"/>
    </row>
    <row r="65377" spans="18:18" x14ac:dyDescent="0.2">
      <c r="R65377" s="97"/>
    </row>
    <row r="65378" spans="18:18" x14ac:dyDescent="0.2">
      <c r="R65378" s="234"/>
    </row>
    <row r="65379" spans="18:18" x14ac:dyDescent="0.2">
      <c r="R65379" s="262"/>
    </row>
    <row r="65380" spans="18:18" x14ac:dyDescent="0.2">
      <c r="R65380" s="234"/>
    </row>
    <row r="65381" spans="18:18" x14ac:dyDescent="0.2">
      <c r="R65381" s="234"/>
    </row>
    <row r="65382" spans="18:18" x14ac:dyDescent="0.2">
      <c r="R65382" s="94"/>
    </row>
    <row r="65397" spans="18:18" x14ac:dyDescent="0.2">
      <c r="R65397" s="235"/>
    </row>
    <row r="65398" spans="18:18" x14ac:dyDescent="0.2">
      <c r="R65398" s="234"/>
    </row>
    <row r="65399" spans="18:18" x14ac:dyDescent="0.2">
      <c r="R65399" s="236"/>
    </row>
    <row r="65400" spans="18:18" x14ac:dyDescent="0.2">
      <c r="R65400" s="236"/>
    </row>
    <row r="65401" spans="18:18" x14ac:dyDescent="0.2">
      <c r="R65401" s="234"/>
    </row>
    <row r="65402" spans="18:18" x14ac:dyDescent="0.2">
      <c r="R65402" s="236"/>
    </row>
    <row r="65403" spans="18:18" x14ac:dyDescent="0.2">
      <c r="R65403" s="236"/>
    </row>
    <row r="65404" spans="18:18" x14ac:dyDescent="0.2">
      <c r="R65404" s="237"/>
    </row>
    <row r="65405" spans="18:18" x14ac:dyDescent="0.2">
      <c r="R65405" s="237"/>
    </row>
    <row r="65410" spans="18:18" x14ac:dyDescent="0.2">
      <c r="R65410" s="97"/>
    </row>
    <row r="65411" spans="18:18" x14ac:dyDescent="0.2">
      <c r="R65411" s="234"/>
    </row>
    <row r="65412" spans="18:18" x14ac:dyDescent="0.2">
      <c r="R65412" s="262"/>
    </row>
    <row r="65413" spans="18:18" x14ac:dyDescent="0.2">
      <c r="R65413" s="234"/>
    </row>
    <row r="65414" spans="18:18" x14ac:dyDescent="0.2">
      <c r="R65414" s="234"/>
    </row>
    <row r="65415" spans="18:18" x14ac:dyDescent="0.2">
      <c r="R65415" s="94"/>
    </row>
    <row r="65430" spans="18:18" x14ac:dyDescent="0.2">
      <c r="R65430" s="235"/>
    </row>
    <row r="65431" spans="18:18" x14ac:dyDescent="0.2">
      <c r="R65431" s="234"/>
    </row>
    <row r="65432" spans="18:18" x14ac:dyDescent="0.2">
      <c r="R65432" s="236"/>
    </row>
    <row r="65433" spans="18:18" x14ac:dyDescent="0.2">
      <c r="R65433" s="236"/>
    </row>
    <row r="65434" spans="18:18" x14ac:dyDescent="0.2">
      <c r="R65434" s="234"/>
    </row>
    <row r="65435" spans="18:18" x14ac:dyDescent="0.2">
      <c r="R65435" s="236"/>
    </row>
    <row r="65436" spans="18:18" x14ac:dyDescent="0.2">
      <c r="R65436" s="236"/>
    </row>
    <row r="65437" spans="18:18" x14ac:dyDescent="0.2">
      <c r="R65437" s="237"/>
    </row>
    <row r="65438" spans="18:18" x14ac:dyDescent="0.2">
      <c r="R65438" s="237"/>
    </row>
    <row r="65443" spans="18:18" x14ac:dyDescent="0.2">
      <c r="R65443" s="97"/>
    </row>
    <row r="65444" spans="18:18" x14ac:dyDescent="0.2">
      <c r="R65444" s="234"/>
    </row>
    <row r="65445" spans="18:18" x14ac:dyDescent="0.2">
      <c r="R65445" s="262"/>
    </row>
    <row r="65446" spans="18:18" x14ac:dyDescent="0.2">
      <c r="R65446" s="234"/>
    </row>
    <row r="65447" spans="18:18" x14ac:dyDescent="0.2">
      <c r="R65447" s="234"/>
    </row>
    <row r="65448" spans="18:18" x14ac:dyDescent="0.2">
      <c r="R65448" s="94"/>
    </row>
    <row r="65463" spans="18:18" x14ac:dyDescent="0.2">
      <c r="R65463" s="235"/>
    </row>
    <row r="65464" spans="18:18" x14ac:dyDescent="0.2">
      <c r="R65464" s="234"/>
    </row>
    <row r="65465" spans="18:18" x14ac:dyDescent="0.2">
      <c r="R65465" s="236"/>
    </row>
    <row r="65466" spans="18:18" x14ac:dyDescent="0.2">
      <c r="R65466" s="236"/>
    </row>
    <row r="65467" spans="18:18" x14ac:dyDescent="0.2">
      <c r="R65467" s="234"/>
    </row>
    <row r="65468" spans="18:18" x14ac:dyDescent="0.2">
      <c r="R65468" s="236"/>
    </row>
    <row r="65469" spans="18:18" x14ac:dyDescent="0.2">
      <c r="R65469" s="236"/>
    </row>
    <row r="65470" spans="18:18" x14ac:dyDescent="0.2">
      <c r="R65470" s="237"/>
    </row>
    <row r="65471" spans="18:18" x14ac:dyDescent="0.2">
      <c r="R65471" s="237"/>
    </row>
    <row r="65476" spans="18:18" x14ac:dyDescent="0.2">
      <c r="R65476" s="97"/>
    </row>
    <row r="65477" spans="18:18" x14ac:dyDescent="0.2">
      <c r="R65477" s="234"/>
    </row>
    <row r="65478" spans="18:18" x14ac:dyDescent="0.2">
      <c r="R65478" s="262"/>
    </row>
    <row r="65479" spans="18:18" x14ac:dyDescent="0.2">
      <c r="R65479" s="234"/>
    </row>
    <row r="65480" spans="18:18" x14ac:dyDescent="0.2">
      <c r="R65480" s="234"/>
    </row>
    <row r="65481" spans="18:18" x14ac:dyDescent="0.2">
      <c r="R65481" s="94"/>
    </row>
    <row r="65496" spans="18:18" x14ac:dyDescent="0.2">
      <c r="R65496" s="235"/>
    </row>
    <row r="65497" spans="18:18" x14ac:dyDescent="0.2">
      <c r="R65497" s="234"/>
    </row>
    <row r="65498" spans="18:18" x14ac:dyDescent="0.2">
      <c r="R65498" s="236"/>
    </row>
    <row r="65499" spans="18:18" x14ac:dyDescent="0.2">
      <c r="R65499" s="236"/>
    </row>
    <row r="65500" spans="18:18" x14ac:dyDescent="0.2">
      <c r="R65500" s="234"/>
    </row>
    <row r="65501" spans="18:18" x14ac:dyDescent="0.2">
      <c r="R65501" s="236"/>
    </row>
    <row r="65502" spans="18:18" x14ac:dyDescent="0.2">
      <c r="R65502" s="236"/>
    </row>
    <row r="65503" spans="18:18" x14ac:dyDescent="0.2">
      <c r="R65503" s="237"/>
    </row>
    <row r="65504" spans="18:18" x14ac:dyDescent="0.2">
      <c r="R65504" s="237"/>
    </row>
    <row r="65509" spans="18:18" x14ac:dyDescent="0.2">
      <c r="R65509" s="97"/>
    </row>
    <row r="65510" spans="18:18" x14ac:dyDescent="0.2">
      <c r="R65510" s="234"/>
    </row>
    <row r="65511" spans="18:18" x14ac:dyDescent="0.2">
      <c r="R65511" s="262"/>
    </row>
    <row r="65512" spans="18:18" x14ac:dyDescent="0.2">
      <c r="R65512" s="234"/>
    </row>
    <row r="65513" spans="18:18" x14ac:dyDescent="0.2">
      <c r="R65513" s="234"/>
    </row>
    <row r="65514" spans="18:18" x14ac:dyDescent="0.2">
      <c r="R65514" s="94"/>
    </row>
    <row r="65529" spans="18:18" x14ac:dyDescent="0.2">
      <c r="R65529" s="235"/>
    </row>
    <row r="65530" spans="18:18" x14ac:dyDescent="0.2">
      <c r="R65530" s="234"/>
    </row>
    <row r="65531" spans="18:18" x14ac:dyDescent="0.2">
      <c r="R65531" s="236"/>
    </row>
    <row r="65532" spans="18:18" x14ac:dyDescent="0.2">
      <c r="R65532" s="236"/>
    </row>
    <row r="65533" spans="18:18" x14ac:dyDescent="0.2">
      <c r="R65533" s="234"/>
    </row>
    <row r="65534" spans="18:18" x14ac:dyDescent="0.2">
      <c r="R65534" s="236"/>
    </row>
    <row r="65535" spans="18:18" x14ac:dyDescent="0.2">
      <c r="R65535" s="236"/>
    </row>
    <row r="65536" spans="18:18" x14ac:dyDescent="0.2">
      <c r="R65536" s="237"/>
    </row>
    <row r="65537" spans="18:18" x14ac:dyDescent="0.2">
      <c r="R65537" s="237"/>
    </row>
  </sheetData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 NA VŠ A VOŠ &amp;"Arial Narrow,Obyčejné"(podzim 2011)
Část VŠ a VOŠ
jen pro vnitřní potřebu MŠMT</oddHeader>
    <oddFooter>&amp;C&amp;P / &amp;N</oddFooter>
  </headerFooter>
  <rowBreaks count="1" manualBreakCount="1">
    <brk id="33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1:N279"/>
  <sheetViews>
    <sheetView zoomScaleNormal="100" workbookViewId="0">
      <pane ySplit="3" topLeftCell="A248" activePane="bottomLeft" state="frozen"/>
      <selection pane="bottomLeft" activeCell="A2" sqref="A2"/>
    </sheetView>
  </sheetViews>
  <sheetFormatPr defaultColWidth="9.140625" defaultRowHeight="12.75" x14ac:dyDescent="0.2"/>
  <cols>
    <col min="1" max="1" width="2.42578125" style="8" customWidth="1"/>
    <col min="2" max="2" width="24.42578125" style="8" customWidth="1"/>
    <col min="3" max="3" width="8.42578125" style="7" customWidth="1"/>
    <col min="4" max="4" width="10.42578125" style="7" customWidth="1"/>
    <col min="5" max="5" width="7.5703125" style="7" customWidth="1"/>
    <col min="6" max="6" width="21.42578125" style="7" customWidth="1"/>
    <col min="7" max="7" width="20.5703125" style="7" customWidth="1"/>
    <col min="8" max="8" width="17.140625" style="7" customWidth="1"/>
    <col min="9" max="9" width="9.42578125" style="50" customWidth="1"/>
    <col min="10" max="10" width="8.5703125" style="7" customWidth="1"/>
    <col min="11" max="11" width="14.140625" style="7" customWidth="1"/>
    <col min="12" max="12" width="9.42578125" style="7" customWidth="1"/>
    <col min="13" max="13" width="11.5703125" style="51" customWidth="1"/>
    <col min="14" max="16384" width="9.140625" style="8"/>
  </cols>
  <sheetData>
    <row r="1" spans="1:13" ht="15.95" customHeight="1" x14ac:dyDescent="0.2">
      <c r="A1" s="238" t="s">
        <v>34</v>
      </c>
      <c r="B1" s="52"/>
    </row>
    <row r="2" spans="1:13" ht="15.95" customHeight="1" thickBot="1" x14ac:dyDescent="0.25">
      <c r="A2" s="312" t="s">
        <v>241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s="13" customFormat="1" ht="42.75" customHeight="1" thickTop="1" thickBot="1" x14ac:dyDescent="0.25">
      <c r="A3" s="54" t="s">
        <v>23</v>
      </c>
      <c r="B3" s="54"/>
      <c r="C3" s="301" t="s">
        <v>24</v>
      </c>
      <c r="D3" s="55" t="s">
        <v>47</v>
      </c>
      <c r="E3" s="55" t="s">
        <v>25</v>
      </c>
      <c r="F3" s="55" t="s">
        <v>103</v>
      </c>
      <c r="G3" s="55" t="s">
        <v>104</v>
      </c>
      <c r="H3" s="55" t="s">
        <v>102</v>
      </c>
      <c r="I3" s="56" t="s">
        <v>35</v>
      </c>
      <c r="J3" s="55" t="s">
        <v>48</v>
      </c>
      <c r="K3" s="302" t="s">
        <v>105</v>
      </c>
      <c r="L3" s="57" t="s">
        <v>79</v>
      </c>
      <c r="M3" s="188"/>
    </row>
    <row r="4" spans="1:13" ht="14.25" thickTop="1" thickBot="1" x14ac:dyDescent="0.25">
      <c r="A4" s="439" t="s">
        <v>13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1"/>
      <c r="M4" s="189"/>
    </row>
    <row r="5" spans="1:13" x14ac:dyDescent="0.2">
      <c r="A5" s="66" t="s">
        <v>43</v>
      </c>
      <c r="B5" s="67"/>
      <c r="C5" s="92">
        <v>246842</v>
      </c>
      <c r="D5" s="71">
        <v>100459</v>
      </c>
      <c r="E5" s="72">
        <v>2.4571417195074607</v>
      </c>
      <c r="F5" s="183">
        <v>197363</v>
      </c>
      <c r="G5" s="73">
        <v>0.79955194010743713</v>
      </c>
      <c r="H5" s="183" t="s">
        <v>17</v>
      </c>
      <c r="I5" s="71">
        <v>54671</v>
      </c>
      <c r="J5" s="71">
        <v>51334</v>
      </c>
      <c r="K5" s="176">
        <v>0.5442120666142406</v>
      </c>
      <c r="L5" s="227" t="s">
        <v>17</v>
      </c>
      <c r="M5" s="190"/>
    </row>
    <row r="6" spans="1:13" x14ac:dyDescent="0.2">
      <c r="A6" s="434" t="s">
        <v>42</v>
      </c>
      <c r="B6" s="63" t="s">
        <v>44</v>
      </c>
      <c r="C6" s="91">
        <v>44324</v>
      </c>
      <c r="D6" s="75">
        <v>33419</v>
      </c>
      <c r="E6" s="76">
        <v>1.9859312693221023</v>
      </c>
      <c r="F6" s="75">
        <v>35648</v>
      </c>
      <c r="G6" s="77">
        <v>0.80425954336251237</v>
      </c>
      <c r="H6" s="75">
        <v>28166</v>
      </c>
      <c r="I6" s="75">
        <v>9337</v>
      </c>
      <c r="J6" s="75">
        <v>7090</v>
      </c>
      <c r="K6" s="177">
        <v>0.41834311573099153</v>
      </c>
      <c r="L6" s="228">
        <f t="shared" ref="L6:L13" si="0">I6/H6</f>
        <v>0.33149897038983173</v>
      </c>
      <c r="M6" s="190"/>
    </row>
    <row r="7" spans="1:13" x14ac:dyDescent="0.2">
      <c r="A7" s="435"/>
      <c r="B7" s="64" t="s">
        <v>77</v>
      </c>
      <c r="C7" s="83">
        <v>168690</v>
      </c>
      <c r="D7" s="10">
        <v>79618</v>
      </c>
      <c r="E7" s="68">
        <v>2.1187419930166547</v>
      </c>
      <c r="F7" s="10">
        <v>133919</v>
      </c>
      <c r="G7" s="69">
        <v>0.79387634121761808</v>
      </c>
      <c r="H7" s="10">
        <v>71239</v>
      </c>
      <c r="I7" s="10">
        <v>35771</v>
      </c>
      <c r="J7" s="10">
        <v>32975</v>
      </c>
      <c r="K7" s="178">
        <v>0.44928282549172299</v>
      </c>
      <c r="L7" s="229">
        <f t="shared" si="0"/>
        <v>0.50212664411347718</v>
      </c>
      <c r="M7" s="190"/>
    </row>
    <row r="8" spans="1:13" x14ac:dyDescent="0.2">
      <c r="A8" s="436"/>
      <c r="B8" s="65" t="s">
        <v>45</v>
      </c>
      <c r="C8" s="84">
        <v>33828</v>
      </c>
      <c r="D8" s="11">
        <v>22793</v>
      </c>
      <c r="E8" s="79">
        <v>1.4841398675031807</v>
      </c>
      <c r="F8" s="11">
        <v>27796</v>
      </c>
      <c r="G8" s="80">
        <v>0.82168617713137049</v>
      </c>
      <c r="H8" s="11" t="s">
        <v>17</v>
      </c>
      <c r="I8" s="11">
        <v>14008</v>
      </c>
      <c r="J8" s="11">
        <v>12148</v>
      </c>
      <c r="K8" s="179">
        <v>0.61457465011187651</v>
      </c>
      <c r="L8" s="230" t="s">
        <v>17</v>
      </c>
      <c r="M8" s="190"/>
    </row>
    <row r="9" spans="1:13" ht="24.95" customHeight="1" x14ac:dyDescent="0.2">
      <c r="A9" s="437" t="s">
        <v>49</v>
      </c>
      <c r="B9" s="438"/>
      <c r="C9" s="90">
        <v>22879</v>
      </c>
      <c r="D9" s="82">
        <v>19671</v>
      </c>
      <c r="E9" s="59">
        <v>1.1630827105891921</v>
      </c>
      <c r="F9" s="181">
        <v>17822</v>
      </c>
      <c r="G9" s="60">
        <v>0.7789676122208139</v>
      </c>
      <c r="H9" s="181" t="s">
        <v>17</v>
      </c>
      <c r="I9" s="82">
        <v>6934</v>
      </c>
      <c r="J9" s="82">
        <v>6491</v>
      </c>
      <c r="K9" s="180">
        <v>0.35249860200294852</v>
      </c>
      <c r="L9" s="231" t="s">
        <v>17</v>
      </c>
      <c r="M9" s="190"/>
    </row>
    <row r="10" spans="1:13" x14ac:dyDescent="0.2">
      <c r="A10" s="434" t="s">
        <v>42</v>
      </c>
      <c r="B10" s="63" t="s">
        <v>44</v>
      </c>
      <c r="C10" s="91">
        <v>11939</v>
      </c>
      <c r="D10" s="75">
        <v>10610</v>
      </c>
      <c r="E10" s="76">
        <v>1.1252591894439208</v>
      </c>
      <c r="F10" s="75">
        <v>9514</v>
      </c>
      <c r="G10" s="77">
        <v>0.79688416115252536</v>
      </c>
      <c r="H10" s="75">
        <v>8682</v>
      </c>
      <c r="I10" s="75">
        <v>2662</v>
      </c>
      <c r="J10" s="75">
        <v>2506</v>
      </c>
      <c r="K10" s="177">
        <v>0.25089538171536285</v>
      </c>
      <c r="L10" s="228">
        <f t="shared" si="0"/>
        <v>0.30661137986639025</v>
      </c>
      <c r="M10" s="190"/>
    </row>
    <row r="11" spans="1:13" x14ac:dyDescent="0.2">
      <c r="A11" s="435"/>
      <c r="B11" s="64" t="s">
        <v>77</v>
      </c>
      <c r="C11" s="83">
        <v>8866</v>
      </c>
      <c r="D11" s="10">
        <v>8030</v>
      </c>
      <c r="E11" s="68">
        <v>1.1041095890410959</v>
      </c>
      <c r="F11" s="10">
        <v>6555</v>
      </c>
      <c r="G11" s="69">
        <v>0.73934130385743291</v>
      </c>
      <c r="H11" s="10">
        <v>6110</v>
      </c>
      <c r="I11" s="10">
        <v>2936</v>
      </c>
      <c r="J11" s="10">
        <v>2691</v>
      </c>
      <c r="K11" s="178">
        <v>0.36562889165628892</v>
      </c>
      <c r="L11" s="229">
        <f t="shared" si="0"/>
        <v>0.4805237315875614</v>
      </c>
      <c r="M11" s="190"/>
    </row>
    <row r="12" spans="1:13" x14ac:dyDescent="0.2">
      <c r="A12" s="436"/>
      <c r="B12" s="65" t="s">
        <v>45</v>
      </c>
      <c r="C12" s="84">
        <v>2074</v>
      </c>
      <c r="D12" s="11">
        <v>1960</v>
      </c>
      <c r="E12" s="79">
        <v>1.0581632653061224</v>
      </c>
      <c r="F12" s="11">
        <v>1753</v>
      </c>
      <c r="G12" s="80">
        <v>0.84522661523625842</v>
      </c>
      <c r="H12" s="11" t="s">
        <v>17</v>
      </c>
      <c r="I12" s="11">
        <v>1424</v>
      </c>
      <c r="J12" s="11">
        <v>1321</v>
      </c>
      <c r="K12" s="179">
        <v>0.72653061224489801</v>
      </c>
      <c r="L12" s="230" t="s">
        <v>17</v>
      </c>
      <c r="M12" s="190"/>
    </row>
    <row r="13" spans="1:13" ht="13.5" thickBot="1" x14ac:dyDescent="0.25">
      <c r="A13" s="62" t="s">
        <v>46</v>
      </c>
      <c r="B13" s="93"/>
      <c r="C13" s="85">
        <v>269721</v>
      </c>
      <c r="D13" s="86">
        <v>116644</v>
      </c>
      <c r="E13" s="87">
        <v>2.3123435410308288</v>
      </c>
      <c r="F13" s="182">
        <v>215185</v>
      </c>
      <c r="G13" s="88">
        <v>0.79780588089173632</v>
      </c>
      <c r="H13" s="182">
        <v>105442</v>
      </c>
      <c r="I13" s="86">
        <v>61150</v>
      </c>
      <c r="J13" s="86">
        <v>57619</v>
      </c>
      <c r="K13" s="339">
        <v>0.52424471040087783</v>
      </c>
      <c r="L13" s="340">
        <f t="shared" si="0"/>
        <v>0.57993968247946737</v>
      </c>
      <c r="M13" s="190"/>
    </row>
    <row r="14" spans="1:13" ht="14.25" thickTop="1" thickBot="1" x14ac:dyDescent="0.25">
      <c r="A14" s="442" t="s">
        <v>14</v>
      </c>
      <c r="B14" s="443"/>
      <c r="C14" s="443"/>
      <c r="D14" s="443"/>
      <c r="E14" s="443"/>
      <c r="F14" s="443"/>
      <c r="G14" s="443"/>
      <c r="H14" s="443"/>
      <c r="I14" s="443"/>
      <c r="J14" s="443"/>
      <c r="K14" s="443"/>
      <c r="L14" s="444"/>
      <c r="M14" s="191"/>
    </row>
    <row r="15" spans="1:13" x14ac:dyDescent="0.2">
      <c r="A15" s="66" t="s">
        <v>43</v>
      </c>
      <c r="B15" s="67"/>
      <c r="C15" s="92">
        <v>190184</v>
      </c>
      <c r="D15" s="71">
        <v>82941</v>
      </c>
      <c r="E15" s="72">
        <v>2.2930034602910503</v>
      </c>
      <c r="F15" s="183">
        <v>151403</v>
      </c>
      <c r="G15" s="73">
        <v>0.7960869473772767</v>
      </c>
      <c r="H15" s="183">
        <v>74124</v>
      </c>
      <c r="I15" s="71">
        <v>44112</v>
      </c>
      <c r="J15" s="71">
        <v>42328</v>
      </c>
      <c r="K15" s="176">
        <v>0.53184794010200021</v>
      </c>
      <c r="L15" s="227">
        <f t="shared" ref="L15:L24" si="1">I15/H15</f>
        <v>0.59511089525659711</v>
      </c>
      <c r="M15" s="192"/>
    </row>
    <row r="16" spans="1:13" x14ac:dyDescent="0.2">
      <c r="A16" s="329"/>
      <c r="B16" s="330"/>
      <c r="C16" s="331"/>
      <c r="D16" s="332"/>
      <c r="E16" s="333"/>
      <c r="F16" s="334"/>
      <c r="G16" s="335"/>
      <c r="H16" s="334"/>
      <c r="I16" s="332"/>
      <c r="J16" s="332"/>
      <c r="K16" s="336"/>
      <c r="L16" s="337"/>
      <c r="M16" s="192"/>
    </row>
    <row r="17" spans="1:13" x14ac:dyDescent="0.2">
      <c r="A17" s="434" t="s">
        <v>42</v>
      </c>
      <c r="B17" s="63" t="s">
        <v>44</v>
      </c>
      <c r="C17" s="91">
        <v>42247</v>
      </c>
      <c r="D17" s="75">
        <v>31231</v>
      </c>
      <c r="E17" s="76">
        <v>1.3527264576862732</v>
      </c>
      <c r="F17" s="75">
        <v>34731</v>
      </c>
      <c r="G17" s="77">
        <v>0.82209387648827137</v>
      </c>
      <c r="H17" s="75">
        <v>26813</v>
      </c>
      <c r="I17" s="75">
        <v>10186</v>
      </c>
      <c r="J17" s="75">
        <v>8365</v>
      </c>
      <c r="K17" s="177">
        <v>0.32615029938202428</v>
      </c>
      <c r="L17" s="228">
        <f t="shared" si="1"/>
        <v>0.37989035169507329</v>
      </c>
      <c r="M17" s="192"/>
    </row>
    <row r="18" spans="1:13" x14ac:dyDescent="0.2">
      <c r="A18" s="435"/>
      <c r="B18" s="64" t="s">
        <v>77</v>
      </c>
      <c r="C18" s="83">
        <v>130043</v>
      </c>
      <c r="D18" s="10">
        <v>65969</v>
      </c>
      <c r="E18" s="68">
        <v>1.9712743864542437</v>
      </c>
      <c r="F18" s="10">
        <v>102524</v>
      </c>
      <c r="G18" s="69">
        <v>0.78838538022038862</v>
      </c>
      <c r="H18" s="10">
        <v>57523</v>
      </c>
      <c r="I18" s="10">
        <v>29500</v>
      </c>
      <c r="J18" s="10">
        <v>27904</v>
      </c>
      <c r="K18" s="178">
        <v>0.44717973593657628</v>
      </c>
      <c r="L18" s="229">
        <f t="shared" si="1"/>
        <v>0.51283834292370012</v>
      </c>
      <c r="M18" s="192"/>
    </row>
    <row r="19" spans="1:13" x14ac:dyDescent="0.2">
      <c r="A19" s="436"/>
      <c r="B19" s="65" t="s">
        <v>45</v>
      </c>
      <c r="C19" s="84">
        <v>17894</v>
      </c>
      <c r="D19" s="11">
        <v>12565</v>
      </c>
      <c r="E19" s="79">
        <v>1.4241146040588937</v>
      </c>
      <c r="F19" s="11">
        <v>14148</v>
      </c>
      <c r="G19" s="80">
        <v>0.79065608583882863</v>
      </c>
      <c r="H19" s="11">
        <v>11126</v>
      </c>
      <c r="I19" s="11">
        <v>8275</v>
      </c>
      <c r="J19" s="11">
        <v>6949</v>
      </c>
      <c r="K19" s="179">
        <v>0.65857540787902902</v>
      </c>
      <c r="L19" s="230">
        <f t="shared" si="1"/>
        <v>0.74375337048355206</v>
      </c>
      <c r="M19" s="192"/>
    </row>
    <row r="20" spans="1:13" ht="24.95" customHeight="1" x14ac:dyDescent="0.2">
      <c r="A20" s="437" t="s">
        <v>49</v>
      </c>
      <c r="B20" s="438"/>
      <c r="C20" s="90">
        <v>39209</v>
      </c>
      <c r="D20" s="82">
        <v>32323</v>
      </c>
      <c r="E20" s="59">
        <v>1.2130371562045603</v>
      </c>
      <c r="F20" s="181">
        <v>31053</v>
      </c>
      <c r="G20" s="60">
        <v>0.79198653370399652</v>
      </c>
      <c r="H20" s="181">
        <v>26678</v>
      </c>
      <c r="I20" s="82">
        <v>10859</v>
      </c>
      <c r="J20" s="82">
        <v>10166</v>
      </c>
      <c r="K20" s="180">
        <v>0.33595272716022645</v>
      </c>
      <c r="L20" s="231">
        <f t="shared" si="1"/>
        <v>0.40703950820901119</v>
      </c>
      <c r="M20" s="191"/>
    </row>
    <row r="21" spans="1:13" x14ac:dyDescent="0.2">
      <c r="A21" s="434" t="s">
        <v>42</v>
      </c>
      <c r="B21" s="63" t="s">
        <v>44</v>
      </c>
      <c r="C21" s="91">
        <v>20497</v>
      </c>
      <c r="D21" s="75">
        <v>17886</v>
      </c>
      <c r="E21" s="76">
        <v>1.1459800961645981</v>
      </c>
      <c r="F21" s="75">
        <v>16532</v>
      </c>
      <c r="G21" s="77">
        <v>0.80655705713031178</v>
      </c>
      <c r="H21" s="75">
        <v>14871</v>
      </c>
      <c r="I21" s="75">
        <v>4746</v>
      </c>
      <c r="J21" s="75">
        <v>4476</v>
      </c>
      <c r="K21" s="177">
        <v>0.26534719892653474</v>
      </c>
      <c r="L21" s="228">
        <f t="shared" si="1"/>
        <v>0.31914464393786562</v>
      </c>
      <c r="M21" s="191"/>
    </row>
    <row r="22" spans="1:13" x14ac:dyDescent="0.2">
      <c r="A22" s="435"/>
      <c r="B22" s="64" t="s">
        <v>77</v>
      </c>
      <c r="C22" s="83">
        <v>15386</v>
      </c>
      <c r="D22" s="10">
        <v>13595</v>
      </c>
      <c r="E22" s="68">
        <v>1.1317396101507908</v>
      </c>
      <c r="F22" s="10">
        <v>11816</v>
      </c>
      <c r="G22" s="69">
        <v>0.76797088262056412</v>
      </c>
      <c r="H22" s="10">
        <v>10702</v>
      </c>
      <c r="I22" s="10">
        <v>4054</v>
      </c>
      <c r="J22" s="10">
        <v>3876</v>
      </c>
      <c r="K22" s="178">
        <v>0.29819786686281718</v>
      </c>
      <c r="L22" s="229">
        <f t="shared" si="1"/>
        <v>0.37880769949542142</v>
      </c>
      <c r="M22" s="191"/>
    </row>
    <row r="23" spans="1:13" x14ac:dyDescent="0.2">
      <c r="A23" s="436"/>
      <c r="B23" s="65" t="s">
        <v>45</v>
      </c>
      <c r="C23" s="84">
        <v>3326</v>
      </c>
      <c r="D23" s="11">
        <v>3068</v>
      </c>
      <c r="E23" s="79">
        <v>1.0840938722294655</v>
      </c>
      <c r="F23" s="11">
        <v>2705</v>
      </c>
      <c r="G23" s="80">
        <v>0.8132892363199038</v>
      </c>
      <c r="H23" s="11">
        <v>2574</v>
      </c>
      <c r="I23" s="11">
        <v>2207</v>
      </c>
      <c r="J23" s="11">
        <v>1856</v>
      </c>
      <c r="K23" s="179">
        <v>0.71936114732724898</v>
      </c>
      <c r="L23" s="230">
        <f t="shared" si="1"/>
        <v>0.85742035742035738</v>
      </c>
      <c r="M23" s="191"/>
    </row>
    <row r="24" spans="1:13" ht="13.5" thickBot="1" x14ac:dyDescent="0.25">
      <c r="A24" s="62" t="s">
        <v>46</v>
      </c>
      <c r="B24" s="93"/>
      <c r="C24" s="85">
        <v>229393</v>
      </c>
      <c r="D24" s="86">
        <v>110486</v>
      </c>
      <c r="E24" s="87">
        <v>2.0762178013503974</v>
      </c>
      <c r="F24" s="182">
        <v>182456</v>
      </c>
      <c r="G24" s="88">
        <v>0.79538608414380563</v>
      </c>
      <c r="H24" s="182">
        <v>97624</v>
      </c>
      <c r="I24" s="86">
        <v>54456</v>
      </c>
      <c r="J24" s="86">
        <v>52248</v>
      </c>
      <c r="K24" s="339">
        <v>0.49287692558333185</v>
      </c>
      <c r="L24" s="340">
        <f t="shared" si="1"/>
        <v>0.55781365238056213</v>
      </c>
      <c r="M24" s="191"/>
    </row>
    <row r="25" spans="1:13" ht="14.25" thickTop="1" thickBot="1" x14ac:dyDescent="0.25">
      <c r="A25" s="442" t="s">
        <v>30</v>
      </c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4"/>
      <c r="M25" s="191"/>
    </row>
    <row r="26" spans="1:13" x14ac:dyDescent="0.2">
      <c r="A26" s="66" t="s">
        <v>43</v>
      </c>
      <c r="B26" s="67"/>
      <c r="C26" s="92">
        <v>230746</v>
      </c>
      <c r="D26" s="71">
        <v>89208</v>
      </c>
      <c r="E26" s="72">
        <v>2.5866065823692943</v>
      </c>
      <c r="F26" s="183">
        <v>186309</v>
      </c>
      <c r="G26" s="73">
        <v>0.80742028030821766</v>
      </c>
      <c r="H26" s="223">
        <v>81805</v>
      </c>
      <c r="I26" s="71">
        <v>55791</v>
      </c>
      <c r="J26" s="71">
        <v>53490</v>
      </c>
      <c r="K26" s="176">
        <v>0.62540355125100888</v>
      </c>
      <c r="L26" s="227">
        <f t="shared" ref="L26:L34" si="2">I26/H26</f>
        <v>0.68199987775808324</v>
      </c>
      <c r="M26" s="191"/>
    </row>
    <row r="27" spans="1:13" x14ac:dyDescent="0.2">
      <c r="A27" s="434" t="s">
        <v>42</v>
      </c>
      <c r="B27" s="63" t="s">
        <v>44</v>
      </c>
      <c r="C27" s="91">
        <v>58921</v>
      </c>
      <c r="D27" s="75">
        <v>39750</v>
      </c>
      <c r="E27" s="76">
        <v>1.4822893081761006</v>
      </c>
      <c r="F27" s="75">
        <v>48418</v>
      </c>
      <c r="G27" s="77">
        <v>0.82174436957960661</v>
      </c>
      <c r="H27" s="220">
        <v>34331</v>
      </c>
      <c r="I27" s="75">
        <v>15850</v>
      </c>
      <c r="J27" s="75">
        <v>12744</v>
      </c>
      <c r="K27" s="177">
        <v>0.3987421383647799</v>
      </c>
      <c r="L27" s="228">
        <f t="shared" si="2"/>
        <v>0.46168186187410792</v>
      </c>
      <c r="M27" s="191"/>
    </row>
    <row r="28" spans="1:13" x14ac:dyDescent="0.2">
      <c r="A28" s="435"/>
      <c r="B28" s="64" t="s">
        <v>77</v>
      </c>
      <c r="C28" s="83">
        <v>146249</v>
      </c>
      <c r="D28" s="10">
        <v>67509</v>
      </c>
      <c r="E28" s="68">
        <v>2.1663630034513917</v>
      </c>
      <c r="F28" s="10">
        <v>118261</v>
      </c>
      <c r="G28" s="69">
        <v>0.80862775130086362</v>
      </c>
      <c r="H28" s="221">
        <v>60722</v>
      </c>
      <c r="I28" s="10">
        <v>34468</v>
      </c>
      <c r="J28" s="10">
        <v>31938</v>
      </c>
      <c r="K28" s="178">
        <v>0.51056896117554695</v>
      </c>
      <c r="L28" s="229">
        <f t="shared" si="2"/>
        <v>0.56763611211751919</v>
      </c>
      <c r="M28" s="191"/>
    </row>
    <row r="29" spans="1:13" x14ac:dyDescent="0.2">
      <c r="A29" s="436"/>
      <c r="B29" s="65" t="s">
        <v>45</v>
      </c>
      <c r="C29" s="84">
        <v>25576</v>
      </c>
      <c r="D29" s="11">
        <v>17963</v>
      </c>
      <c r="E29" s="79">
        <v>1.4238156209987196</v>
      </c>
      <c r="F29" s="11">
        <v>19630</v>
      </c>
      <c r="G29" s="80">
        <v>0.76751642164529243</v>
      </c>
      <c r="H29" s="224">
        <v>15609</v>
      </c>
      <c r="I29" s="11">
        <v>12162</v>
      </c>
      <c r="J29" s="11">
        <v>10239</v>
      </c>
      <c r="K29" s="179">
        <v>0.67705839781773647</v>
      </c>
      <c r="L29" s="230">
        <f t="shared" si="2"/>
        <v>0.77916586584662695</v>
      </c>
      <c r="M29" s="191"/>
    </row>
    <row r="30" spans="1:13" ht="24.95" customHeight="1" x14ac:dyDescent="0.2">
      <c r="A30" s="437" t="s">
        <v>49</v>
      </c>
      <c r="B30" s="438"/>
      <c r="C30" s="90">
        <v>34917</v>
      </c>
      <c r="D30" s="82">
        <v>28875</v>
      </c>
      <c r="E30" s="59">
        <v>1.2092467532467532</v>
      </c>
      <c r="F30" s="181">
        <v>28014</v>
      </c>
      <c r="G30" s="60">
        <v>0.8023026033164361</v>
      </c>
      <c r="H30" s="225">
        <v>24109</v>
      </c>
      <c r="I30" s="82">
        <v>11534</v>
      </c>
      <c r="J30" s="82">
        <v>10769</v>
      </c>
      <c r="K30" s="180">
        <v>0.39944588744588744</v>
      </c>
      <c r="L30" s="231">
        <f t="shared" si="2"/>
        <v>0.4784105520759882</v>
      </c>
      <c r="M30" s="191"/>
    </row>
    <row r="31" spans="1:13" x14ac:dyDescent="0.2">
      <c r="A31" s="434" t="s">
        <v>42</v>
      </c>
      <c r="B31" s="63" t="s">
        <v>44</v>
      </c>
      <c r="C31" s="91">
        <v>21699</v>
      </c>
      <c r="D31" s="75">
        <v>18787</v>
      </c>
      <c r="E31" s="76">
        <v>1.1550007984244424</v>
      </c>
      <c r="F31" s="75">
        <v>17462</v>
      </c>
      <c r="G31" s="77">
        <v>0.80473754550900967</v>
      </c>
      <c r="H31" s="220">
        <v>15639</v>
      </c>
      <c r="I31" s="75">
        <v>6442</v>
      </c>
      <c r="J31" s="75">
        <v>5942</v>
      </c>
      <c r="K31" s="177">
        <v>0.34289668387714911</v>
      </c>
      <c r="L31" s="228">
        <f t="shared" si="2"/>
        <v>0.41191892064710017</v>
      </c>
      <c r="M31" s="191"/>
    </row>
    <row r="32" spans="1:13" x14ac:dyDescent="0.2">
      <c r="A32" s="435"/>
      <c r="B32" s="64" t="s">
        <v>77</v>
      </c>
      <c r="C32" s="83">
        <v>10583</v>
      </c>
      <c r="D32" s="10">
        <v>9545</v>
      </c>
      <c r="E32" s="68">
        <v>1.1087480356207438</v>
      </c>
      <c r="F32" s="10">
        <v>8475</v>
      </c>
      <c r="G32" s="69">
        <v>0.80081262401965414</v>
      </c>
      <c r="H32" s="221">
        <v>7806</v>
      </c>
      <c r="I32" s="10">
        <v>3562</v>
      </c>
      <c r="J32" s="10">
        <v>3299</v>
      </c>
      <c r="K32" s="178">
        <v>0.37317967522262963</v>
      </c>
      <c r="L32" s="229">
        <f t="shared" si="2"/>
        <v>0.45631565462464768</v>
      </c>
      <c r="M32" s="191"/>
    </row>
    <row r="33" spans="1:14" x14ac:dyDescent="0.2">
      <c r="A33" s="436"/>
      <c r="B33" s="65" t="s">
        <v>45</v>
      </c>
      <c r="C33" s="84">
        <v>2635</v>
      </c>
      <c r="D33" s="11">
        <v>2519</v>
      </c>
      <c r="E33" s="79">
        <v>1.0460500198491465</v>
      </c>
      <c r="F33" s="11">
        <v>2077</v>
      </c>
      <c r="G33" s="80">
        <v>0.78823529411764703</v>
      </c>
      <c r="H33" s="224">
        <v>2039</v>
      </c>
      <c r="I33" s="11">
        <v>1708</v>
      </c>
      <c r="J33" s="11">
        <v>1577</v>
      </c>
      <c r="K33" s="179">
        <v>0.67804684398570858</v>
      </c>
      <c r="L33" s="230">
        <f t="shared" si="2"/>
        <v>0.83766552231486024</v>
      </c>
      <c r="M33" s="191"/>
    </row>
    <row r="34" spans="1:14" ht="13.5" thickBot="1" x14ac:dyDescent="0.25">
      <c r="A34" s="62" t="s">
        <v>46</v>
      </c>
      <c r="B34" s="93"/>
      <c r="C34" s="85">
        <v>265663</v>
      </c>
      <c r="D34" s="86">
        <v>113714</v>
      </c>
      <c r="E34" s="87">
        <v>2.3362382820057337</v>
      </c>
      <c r="F34" s="182">
        <v>214323</v>
      </c>
      <c r="G34" s="88">
        <v>0.80674764645434249</v>
      </c>
      <c r="H34" s="341">
        <v>102855</v>
      </c>
      <c r="I34" s="86">
        <v>66698</v>
      </c>
      <c r="J34" s="86">
        <v>64001</v>
      </c>
      <c r="K34" s="339">
        <v>0.58654167472782592</v>
      </c>
      <c r="L34" s="340">
        <f t="shared" si="2"/>
        <v>0.64846628749210056</v>
      </c>
      <c r="M34" s="191"/>
    </row>
    <row r="35" spans="1:14" ht="14.25" thickTop="1" thickBot="1" x14ac:dyDescent="0.25">
      <c r="A35" s="442" t="s">
        <v>36</v>
      </c>
      <c r="B35" s="443"/>
      <c r="C35" s="443"/>
      <c r="D35" s="443"/>
      <c r="E35" s="443"/>
      <c r="F35" s="443"/>
      <c r="G35" s="443"/>
      <c r="H35" s="443"/>
      <c r="I35" s="443"/>
      <c r="J35" s="443"/>
      <c r="K35" s="443"/>
      <c r="L35" s="444"/>
      <c r="M35" s="191"/>
      <c r="N35" s="201"/>
    </row>
    <row r="36" spans="1:14" x14ac:dyDescent="0.2">
      <c r="A36" s="66" t="s">
        <v>43</v>
      </c>
      <c r="B36" s="67"/>
      <c r="C36" s="92">
        <v>224554</v>
      </c>
      <c r="D36" s="71">
        <v>91831</v>
      </c>
      <c r="E36" s="72">
        <v>2.4452962507214338</v>
      </c>
      <c r="F36" s="183">
        <v>183280</v>
      </c>
      <c r="G36" s="73">
        <v>0.81619565895063106</v>
      </c>
      <c r="H36" s="183">
        <v>84512</v>
      </c>
      <c r="I36" s="71">
        <v>60602</v>
      </c>
      <c r="J36" s="71">
        <v>58005</v>
      </c>
      <c r="K36" s="176">
        <v>0.65992965338502252</v>
      </c>
      <c r="L36" s="227">
        <f t="shared" ref="L36:L44" si="3">I36/H36</f>
        <v>0.71708159787959103</v>
      </c>
      <c r="M36" s="191"/>
    </row>
    <row r="37" spans="1:14" x14ac:dyDescent="0.2">
      <c r="A37" s="434" t="s">
        <v>42</v>
      </c>
      <c r="B37" s="63" t="s">
        <v>44</v>
      </c>
      <c r="C37" s="91">
        <v>77180</v>
      </c>
      <c r="D37" s="75">
        <v>50322</v>
      </c>
      <c r="E37" s="76">
        <v>1.5337228250069552</v>
      </c>
      <c r="F37" s="75">
        <v>64201</v>
      </c>
      <c r="G37" s="77">
        <v>0.83183467219486917</v>
      </c>
      <c r="H37" s="220">
        <v>44167</v>
      </c>
      <c r="I37" s="75">
        <v>24946</v>
      </c>
      <c r="J37" s="75">
        <v>20431</v>
      </c>
      <c r="K37" s="177">
        <v>0.49572751480465799</v>
      </c>
      <c r="L37" s="228">
        <f t="shared" si="3"/>
        <v>0.56481083161636514</v>
      </c>
      <c r="M37" s="191"/>
    </row>
    <row r="38" spans="1:14" x14ac:dyDescent="0.2">
      <c r="A38" s="435"/>
      <c r="B38" s="64" t="s">
        <v>77</v>
      </c>
      <c r="C38" s="83">
        <v>121213</v>
      </c>
      <c r="D38" s="10">
        <v>61248</v>
      </c>
      <c r="E38" s="68">
        <v>1.9790523772204807</v>
      </c>
      <c r="F38" s="10">
        <v>98288</v>
      </c>
      <c r="G38" s="69">
        <v>0.81087012119162138</v>
      </c>
      <c r="H38" s="221">
        <v>54602</v>
      </c>
      <c r="I38" s="10">
        <v>32705</v>
      </c>
      <c r="J38" s="10">
        <v>29181</v>
      </c>
      <c r="K38" s="178">
        <v>0.53397661964472309</v>
      </c>
      <c r="L38" s="229">
        <f t="shared" si="3"/>
        <v>0.59897073367275921</v>
      </c>
      <c r="M38" s="191"/>
    </row>
    <row r="39" spans="1:14" x14ac:dyDescent="0.2">
      <c r="A39" s="436"/>
      <c r="B39" s="65" t="s">
        <v>45</v>
      </c>
      <c r="C39" s="84">
        <v>26161</v>
      </c>
      <c r="D39" s="11">
        <v>19402</v>
      </c>
      <c r="E39" s="79">
        <v>1.3483661478198123</v>
      </c>
      <c r="F39" s="11">
        <v>20791</v>
      </c>
      <c r="G39" s="80">
        <v>0.79473261725469213</v>
      </c>
      <c r="H39" s="222">
        <v>16990</v>
      </c>
      <c r="I39" s="11">
        <v>12769</v>
      </c>
      <c r="J39" s="11">
        <v>10736</v>
      </c>
      <c r="K39" s="179">
        <v>0.65812802803834658</v>
      </c>
      <c r="L39" s="230">
        <f t="shared" si="3"/>
        <v>0.75155974102413181</v>
      </c>
      <c r="M39" s="191"/>
    </row>
    <row r="40" spans="1:14" ht="24.95" customHeight="1" x14ac:dyDescent="0.2">
      <c r="A40" s="437" t="s">
        <v>49</v>
      </c>
      <c r="B40" s="438"/>
      <c r="C40" s="90">
        <v>38922</v>
      </c>
      <c r="D40" s="82">
        <v>32100</v>
      </c>
      <c r="E40" s="59">
        <v>1.2125233644859814</v>
      </c>
      <c r="F40" s="181">
        <v>32072</v>
      </c>
      <c r="G40" s="60">
        <v>0.82400698833564567</v>
      </c>
      <c r="H40" s="181">
        <v>27525</v>
      </c>
      <c r="I40" s="82">
        <v>13961</v>
      </c>
      <c r="J40" s="82">
        <v>12823</v>
      </c>
      <c r="K40" s="180">
        <v>0.43492211838006228</v>
      </c>
      <c r="L40" s="231">
        <f t="shared" si="3"/>
        <v>0.50721162579473211</v>
      </c>
      <c r="M40" s="191"/>
    </row>
    <row r="41" spans="1:14" x14ac:dyDescent="0.2">
      <c r="A41" s="434" t="s">
        <v>42</v>
      </c>
      <c r="B41" s="63" t="s">
        <v>44</v>
      </c>
      <c r="C41" s="91">
        <v>26211</v>
      </c>
      <c r="D41" s="75">
        <v>22278</v>
      </c>
      <c r="E41" s="76">
        <v>1.1765418798814975</v>
      </c>
      <c r="F41" s="226">
        <v>21805</v>
      </c>
      <c r="G41" s="77">
        <v>0.83190263629773764</v>
      </c>
      <c r="H41" s="220">
        <v>19150</v>
      </c>
      <c r="I41" s="75">
        <v>8743</v>
      </c>
      <c r="J41" s="75">
        <v>8008</v>
      </c>
      <c r="K41" s="177">
        <v>0.39244995062393395</v>
      </c>
      <c r="L41" s="228">
        <f t="shared" si="3"/>
        <v>0.45655352480417755</v>
      </c>
      <c r="M41" s="191"/>
    </row>
    <row r="42" spans="1:14" x14ac:dyDescent="0.2">
      <c r="A42" s="435"/>
      <c r="B42" s="64" t="s">
        <v>77</v>
      </c>
      <c r="C42" s="83">
        <v>9421</v>
      </c>
      <c r="D42" s="10">
        <v>8557</v>
      </c>
      <c r="E42" s="68">
        <v>1.1009699661096179</v>
      </c>
      <c r="F42" s="10">
        <v>7514</v>
      </c>
      <c r="G42" s="69">
        <v>0.79757987474790359</v>
      </c>
      <c r="H42" s="221">
        <v>6942</v>
      </c>
      <c r="I42" s="10">
        <v>3279</v>
      </c>
      <c r="J42" s="10">
        <v>2991</v>
      </c>
      <c r="K42" s="178">
        <v>0.38319504499240387</v>
      </c>
      <c r="L42" s="229">
        <f t="shared" si="3"/>
        <v>0.47234226447709593</v>
      </c>
      <c r="M42" s="191"/>
    </row>
    <row r="43" spans="1:14" x14ac:dyDescent="0.2">
      <c r="A43" s="436"/>
      <c r="B43" s="65" t="s">
        <v>45</v>
      </c>
      <c r="C43" s="84">
        <v>3289</v>
      </c>
      <c r="D43" s="11">
        <v>3097</v>
      </c>
      <c r="E43" s="79">
        <v>1.0619954794962867</v>
      </c>
      <c r="F43" s="11">
        <v>2752</v>
      </c>
      <c r="G43" s="80">
        <v>0.83672848890240192</v>
      </c>
      <c r="H43" s="222">
        <v>2674</v>
      </c>
      <c r="I43" s="11">
        <v>2116</v>
      </c>
      <c r="J43" s="11">
        <v>1881</v>
      </c>
      <c r="K43" s="179">
        <v>0.68324184694865997</v>
      </c>
      <c r="L43" s="230">
        <f t="shared" si="3"/>
        <v>0.79132385938668659</v>
      </c>
      <c r="M43" s="191"/>
    </row>
    <row r="44" spans="1:14" ht="13.5" thickBot="1" x14ac:dyDescent="0.25">
      <c r="A44" s="62" t="s">
        <v>46</v>
      </c>
      <c r="B44" s="93"/>
      <c r="C44" s="85">
        <v>263476</v>
      </c>
      <c r="D44" s="86">
        <v>119130</v>
      </c>
      <c r="E44" s="87">
        <v>2.2116679257953495</v>
      </c>
      <c r="F44" s="182">
        <v>215352</v>
      </c>
      <c r="G44" s="88">
        <v>0.81734958781824529</v>
      </c>
      <c r="H44" s="338">
        <v>108491</v>
      </c>
      <c r="I44" s="86">
        <v>73720</v>
      </c>
      <c r="J44" s="86">
        <v>70464</v>
      </c>
      <c r="K44" s="339">
        <v>0.6188197767145136</v>
      </c>
      <c r="L44" s="340">
        <f t="shared" si="3"/>
        <v>0.67950336894304597</v>
      </c>
      <c r="M44" s="191"/>
    </row>
    <row r="45" spans="1:14" ht="14.25" thickTop="1" thickBot="1" x14ac:dyDescent="0.25">
      <c r="A45" s="442" t="s">
        <v>51</v>
      </c>
      <c r="B45" s="443"/>
      <c r="C45" s="443"/>
      <c r="D45" s="443"/>
      <c r="E45" s="443"/>
      <c r="F45" s="443"/>
      <c r="G45" s="443"/>
      <c r="H45" s="443"/>
      <c r="I45" s="443"/>
      <c r="J45" s="443"/>
      <c r="K45" s="443"/>
      <c r="L45" s="444"/>
      <c r="M45" s="191"/>
    </row>
    <row r="46" spans="1:14" x14ac:dyDescent="0.2">
      <c r="A46" s="66" t="s">
        <v>43</v>
      </c>
      <c r="B46" s="67"/>
      <c r="C46" s="92">
        <v>245322</v>
      </c>
      <c r="D46" s="71">
        <v>100302</v>
      </c>
      <c r="E46" s="72">
        <v>2.4458335825806063</v>
      </c>
      <c r="F46" s="183">
        <v>201769</v>
      </c>
      <c r="G46" s="73">
        <v>0.82246598348293265</v>
      </c>
      <c r="H46" s="183">
        <v>93006</v>
      </c>
      <c r="I46" s="71">
        <v>68217</v>
      </c>
      <c r="J46" s="71">
        <v>65333</v>
      </c>
      <c r="K46" s="176">
        <v>0.68011604953041815</v>
      </c>
      <c r="L46" s="227">
        <f t="shared" ref="L46:L54" si="4">I46/H46</f>
        <v>0.73346880846397011</v>
      </c>
      <c r="M46" s="191"/>
    </row>
    <row r="47" spans="1:14" x14ac:dyDescent="0.2">
      <c r="A47" s="434" t="s">
        <v>42</v>
      </c>
      <c r="B47" s="63" t="s">
        <v>44</v>
      </c>
      <c r="C47" s="91">
        <v>122985</v>
      </c>
      <c r="D47" s="75">
        <v>69258</v>
      </c>
      <c r="E47" s="76">
        <v>1.7757515377284934</v>
      </c>
      <c r="F47" s="75">
        <v>101510</v>
      </c>
      <c r="G47" s="77">
        <v>0.82538520957840389</v>
      </c>
      <c r="H47" s="220">
        <v>62211</v>
      </c>
      <c r="I47" s="75">
        <v>39130</v>
      </c>
      <c r="J47" s="75">
        <v>33296</v>
      </c>
      <c r="K47" s="177">
        <v>0.56498888215079845</v>
      </c>
      <c r="L47" s="228">
        <f t="shared" si="4"/>
        <v>0.62898844255839004</v>
      </c>
      <c r="M47" s="191"/>
    </row>
    <row r="48" spans="1:14" x14ac:dyDescent="0.2">
      <c r="A48" s="435"/>
      <c r="B48" s="64" t="s">
        <v>77</v>
      </c>
      <c r="C48" s="83">
        <v>93107</v>
      </c>
      <c r="D48" s="10">
        <v>52057</v>
      </c>
      <c r="E48" s="68">
        <v>1.7885586952763317</v>
      </c>
      <c r="F48" s="10">
        <v>76980</v>
      </c>
      <c r="G48" s="69">
        <v>0.82679068168880965</v>
      </c>
      <c r="H48" s="221">
        <v>46402</v>
      </c>
      <c r="I48" s="10">
        <v>26368</v>
      </c>
      <c r="J48" s="10">
        <v>22313</v>
      </c>
      <c r="K48" s="178">
        <v>0.50652169737019037</v>
      </c>
      <c r="L48" s="229">
        <f t="shared" si="4"/>
        <v>0.56825136847549673</v>
      </c>
      <c r="M48" s="191"/>
    </row>
    <row r="49" spans="1:13" x14ac:dyDescent="0.2">
      <c r="A49" s="436"/>
      <c r="B49" s="65" t="s">
        <v>45</v>
      </c>
      <c r="C49" s="84">
        <v>29230</v>
      </c>
      <c r="D49" s="11">
        <v>21302</v>
      </c>
      <c r="E49" s="79">
        <v>1.3721716270772697</v>
      </c>
      <c r="F49" s="11">
        <v>23279</v>
      </c>
      <c r="G49" s="80">
        <v>0.79640780020526858</v>
      </c>
      <c r="H49" s="222">
        <v>18687</v>
      </c>
      <c r="I49" s="11">
        <v>13315</v>
      </c>
      <c r="J49" s="11">
        <v>11384</v>
      </c>
      <c r="K49" s="179">
        <v>0.62505867993615627</v>
      </c>
      <c r="L49" s="230">
        <f t="shared" si="4"/>
        <v>0.71252742548295611</v>
      </c>
      <c r="M49" s="191"/>
    </row>
    <row r="50" spans="1:13" ht="24.95" customHeight="1" x14ac:dyDescent="0.2">
      <c r="A50" s="437" t="s">
        <v>49</v>
      </c>
      <c r="B50" s="438"/>
      <c r="C50" s="90">
        <v>40624</v>
      </c>
      <c r="D50" s="82">
        <v>33707</v>
      </c>
      <c r="E50" s="59">
        <v>1.205209600379743</v>
      </c>
      <c r="F50" s="181">
        <v>33850</v>
      </c>
      <c r="G50" s="60">
        <v>0.8332512800315085</v>
      </c>
      <c r="H50" s="181">
        <v>29180</v>
      </c>
      <c r="I50" s="82">
        <v>15635</v>
      </c>
      <c r="J50" s="82">
        <v>14577</v>
      </c>
      <c r="K50" s="180">
        <v>0.46385023882279647</v>
      </c>
      <c r="L50" s="231">
        <f t="shared" si="4"/>
        <v>0.5358122001370802</v>
      </c>
      <c r="M50" s="8"/>
    </row>
    <row r="51" spans="1:13" x14ac:dyDescent="0.2">
      <c r="A51" s="434" t="s">
        <v>42</v>
      </c>
      <c r="B51" s="63" t="s">
        <v>44</v>
      </c>
      <c r="C51" s="91">
        <v>31188</v>
      </c>
      <c r="D51" s="75">
        <v>26434</v>
      </c>
      <c r="E51" s="76">
        <v>1.1798441401225694</v>
      </c>
      <c r="F51" s="75">
        <v>26164</v>
      </c>
      <c r="G51" s="77">
        <v>0.83891240220597663</v>
      </c>
      <c r="H51" s="220">
        <v>22845</v>
      </c>
      <c r="I51" s="75">
        <v>11180</v>
      </c>
      <c r="J51" s="75">
        <v>10310</v>
      </c>
      <c r="K51" s="177">
        <v>0.42294015283347203</v>
      </c>
      <c r="L51" s="228">
        <f t="shared" si="4"/>
        <v>0.48938498577369227</v>
      </c>
      <c r="M51" s="8"/>
    </row>
    <row r="52" spans="1:13" x14ac:dyDescent="0.2">
      <c r="A52" s="435"/>
      <c r="B52" s="64" t="s">
        <v>77</v>
      </c>
      <c r="C52" s="83">
        <v>5993</v>
      </c>
      <c r="D52" s="10">
        <v>5595</v>
      </c>
      <c r="E52" s="68">
        <v>1.0711349419124219</v>
      </c>
      <c r="F52" s="10">
        <v>4782</v>
      </c>
      <c r="G52" s="69">
        <v>0.7979309194059736</v>
      </c>
      <c r="H52" s="221">
        <v>4546</v>
      </c>
      <c r="I52" s="10">
        <v>2388</v>
      </c>
      <c r="J52" s="10">
        <v>2253</v>
      </c>
      <c r="K52" s="178">
        <v>0.42680965147453082</v>
      </c>
      <c r="L52" s="229">
        <f t="shared" si="4"/>
        <v>0.52529696436427631</v>
      </c>
      <c r="M52" s="8"/>
    </row>
    <row r="53" spans="1:13" x14ac:dyDescent="0.2">
      <c r="A53" s="436"/>
      <c r="B53" s="65" t="s">
        <v>45</v>
      </c>
      <c r="C53" s="84">
        <v>3443</v>
      </c>
      <c r="D53" s="11">
        <v>3251</v>
      </c>
      <c r="E53" s="79">
        <v>0.16162801614871844</v>
      </c>
      <c r="F53" s="11">
        <v>2904</v>
      </c>
      <c r="G53" s="80">
        <v>0.8434504792332268</v>
      </c>
      <c r="H53" s="222">
        <v>2824</v>
      </c>
      <c r="I53" s="11">
        <v>2222</v>
      </c>
      <c r="J53" s="11">
        <v>2060</v>
      </c>
      <c r="K53" s="179">
        <f>I53/D53</f>
        <v>0.68348200553675797</v>
      </c>
      <c r="L53" s="230">
        <f t="shared" si="4"/>
        <v>0.78682719546742208</v>
      </c>
      <c r="M53" s="8"/>
    </row>
    <row r="54" spans="1:13" ht="13.5" thickBot="1" x14ac:dyDescent="0.25">
      <c r="A54" s="62" t="s">
        <v>46</v>
      </c>
      <c r="B54" s="93"/>
      <c r="C54" s="85">
        <v>285946</v>
      </c>
      <c r="D54" s="86">
        <v>129009</v>
      </c>
      <c r="E54" s="87">
        <v>2.216481020703982</v>
      </c>
      <c r="F54" s="182">
        <v>235619</v>
      </c>
      <c r="G54" s="88">
        <v>0.82399823742944467</v>
      </c>
      <c r="H54" s="338">
        <v>118461</v>
      </c>
      <c r="I54" s="86">
        <v>82968</v>
      </c>
      <c r="J54" s="86">
        <v>79524</v>
      </c>
      <c r="K54" s="339">
        <v>0.64311792200544149</v>
      </c>
      <c r="L54" s="340">
        <f t="shared" si="4"/>
        <v>0.70038240433560417</v>
      </c>
      <c r="M54" s="8"/>
    </row>
    <row r="55" spans="1:13" ht="14.25" thickTop="1" thickBot="1" x14ac:dyDescent="0.25">
      <c r="A55" s="442" t="s">
        <v>53</v>
      </c>
      <c r="B55" s="443"/>
      <c r="C55" s="443"/>
      <c r="D55" s="443"/>
      <c r="E55" s="443"/>
      <c r="F55" s="443"/>
      <c r="G55" s="443"/>
      <c r="H55" s="443"/>
      <c r="I55" s="443"/>
      <c r="J55" s="443"/>
      <c r="K55" s="443"/>
      <c r="L55" s="444"/>
      <c r="M55" s="8"/>
    </row>
    <row r="56" spans="1:13" x14ac:dyDescent="0.2">
      <c r="A56" s="66" t="s">
        <v>43</v>
      </c>
      <c r="B56" s="67"/>
      <c r="C56" s="92">
        <v>257837</v>
      </c>
      <c r="D56" s="71">
        <v>101839</v>
      </c>
      <c r="E56" s="72">
        <f>C56/D56</f>
        <v>2.5318100138453832</v>
      </c>
      <c r="F56" s="183">
        <v>216629</v>
      </c>
      <c r="G56" s="73">
        <f>F56/C56</f>
        <v>0.84017809701478063</v>
      </c>
      <c r="H56" s="183">
        <v>94884</v>
      </c>
      <c r="I56" s="71">
        <v>68920</v>
      </c>
      <c r="J56" s="71">
        <v>65717</v>
      </c>
      <c r="K56" s="176">
        <f>I56/D56</f>
        <v>0.67675448502047353</v>
      </c>
      <c r="L56" s="74">
        <f>I56/H56</f>
        <v>0.72636060874330766</v>
      </c>
      <c r="M56" s="8"/>
    </row>
    <row r="57" spans="1:13" x14ac:dyDescent="0.2">
      <c r="A57" s="434" t="s">
        <v>42</v>
      </c>
      <c r="B57" s="63" t="s">
        <v>44</v>
      </c>
      <c r="C57" s="91">
        <v>158898</v>
      </c>
      <c r="D57" s="75">
        <v>78931</v>
      </c>
      <c r="E57" s="76">
        <f>C57/D57</f>
        <v>2.0131253879971114</v>
      </c>
      <c r="F57" s="75">
        <v>134677</v>
      </c>
      <c r="G57" s="77">
        <f t="shared" ref="G57:G64" si="5">F57/C57</f>
        <v>0.84756888066558422</v>
      </c>
      <c r="H57" s="75">
        <v>72271</v>
      </c>
      <c r="I57" s="215">
        <v>48224</v>
      </c>
      <c r="J57" s="75">
        <v>43002</v>
      </c>
      <c r="K57" s="177">
        <f t="shared" ref="K57:K64" si="6">I57/D57</f>
        <v>0.61096400653735539</v>
      </c>
      <c r="L57" s="78">
        <f t="shared" ref="L57:L64" si="7">I57/H57</f>
        <v>0.66726626170939929</v>
      </c>
      <c r="M57" s="8"/>
    </row>
    <row r="58" spans="1:13" x14ac:dyDescent="0.2">
      <c r="A58" s="435"/>
      <c r="B58" s="64" t="s">
        <v>77</v>
      </c>
      <c r="C58" s="83">
        <v>74699</v>
      </c>
      <c r="D58" s="10">
        <v>41964</v>
      </c>
      <c r="E58" s="68">
        <f t="shared" ref="E58:E64" si="8">C58/D58</f>
        <v>1.7800733962444</v>
      </c>
      <c r="F58" s="10">
        <v>62708</v>
      </c>
      <c r="G58" s="69">
        <f t="shared" si="5"/>
        <v>0.83947576272774738</v>
      </c>
      <c r="H58" s="10">
        <v>37668</v>
      </c>
      <c r="I58" s="216">
        <v>17348</v>
      </c>
      <c r="J58" s="10">
        <v>14116</v>
      </c>
      <c r="K58" s="178">
        <f t="shared" si="6"/>
        <v>0.41340196358783721</v>
      </c>
      <c r="L58" s="70">
        <f t="shared" si="7"/>
        <v>0.46055006902410534</v>
      </c>
      <c r="M58" s="8"/>
    </row>
    <row r="59" spans="1:13" x14ac:dyDescent="0.2">
      <c r="A59" s="436"/>
      <c r="B59" s="65" t="s">
        <v>45</v>
      </c>
      <c r="C59" s="84">
        <v>24240</v>
      </c>
      <c r="D59" s="11">
        <v>18103</v>
      </c>
      <c r="E59" s="79">
        <f t="shared" si="8"/>
        <v>1.3390045848754351</v>
      </c>
      <c r="F59" s="11">
        <v>19244</v>
      </c>
      <c r="G59" s="80">
        <f t="shared" si="5"/>
        <v>0.79389438943894386</v>
      </c>
      <c r="H59" s="11">
        <v>15609</v>
      </c>
      <c r="I59" s="217">
        <v>11732</v>
      </c>
      <c r="J59" s="11">
        <v>9937</v>
      </c>
      <c r="K59" s="179">
        <f t="shared" si="6"/>
        <v>0.64806938076561893</v>
      </c>
      <c r="L59" s="81">
        <f t="shared" si="7"/>
        <v>0.75161765648023571</v>
      </c>
      <c r="M59" s="8"/>
    </row>
    <row r="60" spans="1:13" ht="24.95" customHeight="1" x14ac:dyDescent="0.2">
      <c r="A60" s="437" t="s">
        <v>49</v>
      </c>
      <c r="B60" s="438"/>
      <c r="C60" s="90">
        <v>54147</v>
      </c>
      <c r="D60" s="82">
        <v>43227</v>
      </c>
      <c r="E60" s="59">
        <f t="shared" si="8"/>
        <v>1.2526198903463113</v>
      </c>
      <c r="F60" s="181">
        <v>45682</v>
      </c>
      <c r="G60" s="60">
        <f t="shared" si="5"/>
        <v>0.84366631577003348</v>
      </c>
      <c r="H60" s="181">
        <v>37650</v>
      </c>
      <c r="I60" s="218">
        <v>19036</v>
      </c>
      <c r="J60" s="82">
        <v>17851</v>
      </c>
      <c r="K60" s="180">
        <f t="shared" si="6"/>
        <v>0.4403729150762255</v>
      </c>
      <c r="L60" s="61">
        <f t="shared" si="7"/>
        <v>0.50560424966799467</v>
      </c>
      <c r="M60" s="8"/>
    </row>
    <row r="61" spans="1:13" x14ac:dyDescent="0.2">
      <c r="A61" s="434" t="s">
        <v>42</v>
      </c>
      <c r="B61" s="63" t="s">
        <v>44</v>
      </c>
      <c r="C61" s="91">
        <v>44770</v>
      </c>
      <c r="D61" s="75">
        <v>36598</v>
      </c>
      <c r="E61" s="76">
        <f t="shared" si="8"/>
        <v>1.2232908902125799</v>
      </c>
      <c r="F61" s="75">
        <v>37962</v>
      </c>
      <c r="G61" s="77">
        <f t="shared" si="5"/>
        <v>0.8479338842975207</v>
      </c>
      <c r="H61" s="75">
        <v>31956</v>
      </c>
      <c r="I61" s="215">
        <v>15586</v>
      </c>
      <c r="J61" s="75">
        <v>14710</v>
      </c>
      <c r="K61" s="177">
        <f t="shared" si="6"/>
        <v>0.42587026613476148</v>
      </c>
      <c r="L61" s="78">
        <f t="shared" si="7"/>
        <v>0.48773313305795468</v>
      </c>
    </row>
    <row r="62" spans="1:13" x14ac:dyDescent="0.2">
      <c r="A62" s="435"/>
      <c r="B62" s="64" t="s">
        <v>77</v>
      </c>
      <c r="C62" s="83">
        <v>6610</v>
      </c>
      <c r="D62" s="10">
        <v>6020</v>
      </c>
      <c r="E62" s="68">
        <f t="shared" si="8"/>
        <v>1.0980066445182723</v>
      </c>
      <c r="F62" s="10">
        <v>5630</v>
      </c>
      <c r="G62" s="69">
        <f t="shared" si="5"/>
        <v>0.85173978819969742</v>
      </c>
      <c r="H62" s="10">
        <v>5142</v>
      </c>
      <c r="I62" s="216">
        <v>1990</v>
      </c>
      <c r="J62" s="10">
        <v>1829</v>
      </c>
      <c r="K62" s="178">
        <f t="shared" si="6"/>
        <v>0.33056478405315615</v>
      </c>
      <c r="L62" s="70">
        <f t="shared" si="7"/>
        <v>0.38700894593543367</v>
      </c>
    </row>
    <row r="63" spans="1:13" x14ac:dyDescent="0.2">
      <c r="A63" s="436"/>
      <c r="B63" s="65" t="s">
        <v>45</v>
      </c>
      <c r="C63" s="84">
        <v>2767</v>
      </c>
      <c r="D63" s="11">
        <v>2627</v>
      </c>
      <c r="E63" s="79">
        <f t="shared" si="8"/>
        <v>1.0532927293490675</v>
      </c>
      <c r="F63" s="11">
        <v>2090</v>
      </c>
      <c r="G63" s="80">
        <f t="shared" si="5"/>
        <v>0.75533068305023487</v>
      </c>
      <c r="H63" s="11">
        <v>2037</v>
      </c>
      <c r="I63" s="217">
        <v>1654</v>
      </c>
      <c r="J63" s="11">
        <v>1371</v>
      </c>
      <c r="K63" s="179">
        <f t="shared" si="6"/>
        <v>0.62961553102398171</v>
      </c>
      <c r="L63" s="81">
        <f t="shared" si="7"/>
        <v>0.81197839960726559</v>
      </c>
    </row>
    <row r="64" spans="1:13" ht="13.5" thickBot="1" x14ac:dyDescent="0.25">
      <c r="A64" s="62" t="s">
        <v>46</v>
      </c>
      <c r="B64" s="93"/>
      <c r="C64" s="85">
        <v>311984</v>
      </c>
      <c r="D64" s="86">
        <v>139354</v>
      </c>
      <c r="E64" s="87">
        <f t="shared" si="8"/>
        <v>2.2387875482583923</v>
      </c>
      <c r="F64" s="182">
        <v>262311</v>
      </c>
      <c r="G64" s="88">
        <f t="shared" si="5"/>
        <v>0.84078350171803684</v>
      </c>
      <c r="H64" s="182">
        <v>128126</v>
      </c>
      <c r="I64" s="219">
        <v>87009</v>
      </c>
      <c r="J64" s="86">
        <v>83108</v>
      </c>
      <c r="K64" s="88">
        <f t="shared" si="6"/>
        <v>0.62437389669474863</v>
      </c>
      <c r="L64" s="89">
        <f t="shared" si="7"/>
        <v>0.67908933393690585</v>
      </c>
    </row>
    <row r="65" spans="1:12" ht="14.25" thickTop="1" thickBot="1" x14ac:dyDescent="0.25">
      <c r="A65" s="442" t="s">
        <v>60</v>
      </c>
      <c r="B65" s="443"/>
      <c r="C65" s="443"/>
      <c r="D65" s="443"/>
      <c r="E65" s="443"/>
      <c r="F65" s="443"/>
      <c r="G65" s="443"/>
      <c r="H65" s="443"/>
      <c r="I65" s="443"/>
      <c r="J65" s="443"/>
      <c r="K65" s="443"/>
      <c r="L65" s="444"/>
    </row>
    <row r="66" spans="1:12" x14ac:dyDescent="0.2">
      <c r="A66" s="66" t="s">
        <v>43</v>
      </c>
      <c r="B66" s="67"/>
      <c r="C66" s="92">
        <v>262992</v>
      </c>
      <c r="D66" s="71">
        <v>101505</v>
      </c>
      <c r="E66" s="72">
        <f>C66/D66</f>
        <v>2.5909265553421013</v>
      </c>
      <c r="F66" s="183">
        <v>221038</v>
      </c>
      <c r="G66" s="73">
        <f>F66/C66</f>
        <v>0.84047423495771734</v>
      </c>
      <c r="H66" s="183">
        <v>94552</v>
      </c>
      <c r="I66" s="71">
        <v>71302</v>
      </c>
      <c r="J66" s="71">
        <v>67733</v>
      </c>
      <c r="K66" s="176">
        <f>I66/D66</f>
        <v>0.70244815526328752</v>
      </c>
      <c r="L66" s="74">
        <f>I66/H66</f>
        <v>0.75410356206108808</v>
      </c>
    </row>
    <row r="67" spans="1:12" x14ac:dyDescent="0.2">
      <c r="A67" s="434" t="s">
        <v>42</v>
      </c>
      <c r="B67" s="63" t="s">
        <v>44</v>
      </c>
      <c r="C67" s="91">
        <v>176307</v>
      </c>
      <c r="D67" s="75">
        <v>81173</v>
      </c>
      <c r="E67" s="76">
        <f>C67/D67</f>
        <v>2.1719906865583383</v>
      </c>
      <c r="F67" s="75">
        <v>149650</v>
      </c>
      <c r="G67" s="77">
        <f t="shared" ref="G67:G74" si="9">F67/C67</f>
        <v>0.84880350751813594</v>
      </c>
      <c r="H67" s="75">
        <v>75059</v>
      </c>
      <c r="I67" s="215">
        <v>52791</v>
      </c>
      <c r="J67" s="75">
        <v>47566</v>
      </c>
      <c r="K67" s="177">
        <f t="shared" ref="K67:K74" si="10">I67/D67</f>
        <v>0.65035171793576685</v>
      </c>
      <c r="L67" s="78">
        <f t="shared" ref="L67:L74" si="11">I67/H67</f>
        <v>0.70332671631649768</v>
      </c>
    </row>
    <row r="68" spans="1:12" x14ac:dyDescent="0.2">
      <c r="A68" s="435"/>
      <c r="B68" s="64" t="s">
        <v>77</v>
      </c>
      <c r="C68" s="83">
        <v>64595</v>
      </c>
      <c r="D68" s="10">
        <v>34629</v>
      </c>
      <c r="E68" s="68">
        <f t="shared" ref="E68:E74" si="12">C68/D68</f>
        <v>1.8653440757746398</v>
      </c>
      <c r="F68" s="10">
        <v>54598</v>
      </c>
      <c r="G68" s="69">
        <f t="shared" si="9"/>
        <v>0.8452356993575354</v>
      </c>
      <c r="H68" s="10">
        <v>31024</v>
      </c>
      <c r="I68" s="216">
        <v>14332</v>
      </c>
      <c r="J68" s="10">
        <v>11963</v>
      </c>
      <c r="K68" s="178">
        <f t="shared" si="10"/>
        <v>0.41387276560108577</v>
      </c>
      <c r="L68" s="70">
        <f t="shared" si="11"/>
        <v>0.46196493037648273</v>
      </c>
    </row>
    <row r="69" spans="1:12" x14ac:dyDescent="0.2">
      <c r="A69" s="436"/>
      <c r="B69" s="65" t="s">
        <v>45</v>
      </c>
      <c r="C69" s="84">
        <v>22090</v>
      </c>
      <c r="D69" s="11">
        <v>16841</v>
      </c>
      <c r="E69" s="79">
        <f t="shared" si="12"/>
        <v>1.3116798289887774</v>
      </c>
      <c r="F69" s="11">
        <v>16790</v>
      </c>
      <c r="G69" s="80">
        <f t="shared" si="9"/>
        <v>0.76007243096423727</v>
      </c>
      <c r="H69" s="11">
        <v>14092</v>
      </c>
      <c r="I69" s="217">
        <v>11398</v>
      </c>
      <c r="J69" s="11">
        <v>9499</v>
      </c>
      <c r="K69" s="179">
        <f t="shared" si="10"/>
        <v>0.67680066504364345</v>
      </c>
      <c r="L69" s="81">
        <f t="shared" si="11"/>
        <v>0.80882770366165202</v>
      </c>
    </row>
    <row r="70" spans="1:12" ht="24.95" customHeight="1" x14ac:dyDescent="0.2">
      <c r="A70" s="437" t="s">
        <v>49</v>
      </c>
      <c r="B70" s="438"/>
      <c r="C70" s="90">
        <v>56739</v>
      </c>
      <c r="D70" s="82">
        <v>44961</v>
      </c>
      <c r="E70" s="59">
        <f t="shared" si="12"/>
        <v>1.2619603656502303</v>
      </c>
      <c r="F70" s="181">
        <v>46840</v>
      </c>
      <c r="G70" s="60">
        <f t="shared" si="9"/>
        <v>0.82553446483018733</v>
      </c>
      <c r="H70" s="181">
        <v>38682</v>
      </c>
      <c r="I70" s="218">
        <v>20978</v>
      </c>
      <c r="J70" s="82">
        <v>19681</v>
      </c>
      <c r="K70" s="180">
        <f t="shared" si="10"/>
        <v>0.46658214897355488</v>
      </c>
      <c r="L70" s="61">
        <f t="shared" si="11"/>
        <v>0.54231942505558139</v>
      </c>
    </row>
    <row r="71" spans="1:12" x14ac:dyDescent="0.2">
      <c r="A71" s="434" t="s">
        <v>42</v>
      </c>
      <c r="B71" s="63" t="s">
        <v>44</v>
      </c>
      <c r="C71" s="91">
        <v>49763</v>
      </c>
      <c r="D71" s="75">
        <v>39925</v>
      </c>
      <c r="E71" s="76">
        <f t="shared" si="12"/>
        <v>1.2464120225422668</v>
      </c>
      <c r="F71" s="75">
        <v>41061</v>
      </c>
      <c r="G71" s="77">
        <f t="shared" si="9"/>
        <v>0.82513112151598578</v>
      </c>
      <c r="H71" s="75">
        <v>34230</v>
      </c>
      <c r="I71" s="215">
        <v>18092</v>
      </c>
      <c r="J71" s="75">
        <v>16957</v>
      </c>
      <c r="K71" s="177">
        <f t="shared" si="10"/>
        <v>0.45314965560425796</v>
      </c>
      <c r="L71" s="78">
        <f t="shared" si="11"/>
        <v>0.52854221443178495</v>
      </c>
    </row>
    <row r="72" spans="1:12" x14ac:dyDescent="0.2">
      <c r="A72" s="435"/>
      <c r="B72" s="64" t="s">
        <v>77</v>
      </c>
      <c r="C72" s="83">
        <v>4093</v>
      </c>
      <c r="D72" s="10">
        <v>3723</v>
      </c>
      <c r="E72" s="68">
        <f t="shared" si="12"/>
        <v>1.099382218640881</v>
      </c>
      <c r="F72" s="10">
        <v>3438</v>
      </c>
      <c r="G72" s="69">
        <f t="shared" si="9"/>
        <v>0.83997068165160027</v>
      </c>
      <c r="H72" s="10">
        <v>3156</v>
      </c>
      <c r="I72" s="216">
        <v>1195</v>
      </c>
      <c r="J72" s="10">
        <v>1118</v>
      </c>
      <c r="K72" s="178">
        <f t="shared" si="10"/>
        <v>0.32097770615095356</v>
      </c>
      <c r="L72" s="70">
        <f t="shared" si="11"/>
        <v>0.37864385297845377</v>
      </c>
    </row>
    <row r="73" spans="1:12" x14ac:dyDescent="0.2">
      <c r="A73" s="436"/>
      <c r="B73" s="65" t="s">
        <v>45</v>
      </c>
      <c r="C73" s="84">
        <v>2883</v>
      </c>
      <c r="D73" s="11">
        <v>2753</v>
      </c>
      <c r="E73" s="79">
        <f t="shared" si="12"/>
        <v>1.0472212132219396</v>
      </c>
      <c r="F73" s="11">
        <v>2341</v>
      </c>
      <c r="G73" s="80">
        <f t="shared" si="9"/>
        <v>0.81200138744363515</v>
      </c>
      <c r="H73" s="11">
        <v>2285</v>
      </c>
      <c r="I73" s="217">
        <v>1829</v>
      </c>
      <c r="J73" s="11">
        <v>1658</v>
      </c>
      <c r="K73" s="179">
        <f t="shared" si="10"/>
        <v>0.66436614602252086</v>
      </c>
      <c r="L73" s="70">
        <f t="shared" si="11"/>
        <v>0.80043763676148794</v>
      </c>
    </row>
    <row r="74" spans="1:12" ht="13.5" thickBot="1" x14ac:dyDescent="0.25">
      <c r="A74" s="62" t="s">
        <v>46</v>
      </c>
      <c r="B74" s="93"/>
      <c r="C74" s="85">
        <v>319731</v>
      </c>
      <c r="D74" s="86">
        <v>139947</v>
      </c>
      <c r="E74" s="87">
        <f t="shared" si="12"/>
        <v>2.2846577632961051</v>
      </c>
      <c r="F74" s="182">
        <v>267878</v>
      </c>
      <c r="G74" s="88">
        <f t="shared" si="9"/>
        <v>0.83782304499720073</v>
      </c>
      <c r="H74" s="182">
        <v>128235</v>
      </c>
      <c r="I74" s="219">
        <v>91136</v>
      </c>
      <c r="J74" s="86">
        <v>86876</v>
      </c>
      <c r="K74" s="88">
        <f t="shared" si="10"/>
        <v>0.65121796108526797</v>
      </c>
      <c r="L74" s="89">
        <f t="shared" si="11"/>
        <v>0.71069520801653219</v>
      </c>
    </row>
    <row r="75" spans="1:12" ht="14.25" thickTop="1" thickBot="1" x14ac:dyDescent="0.25">
      <c r="A75" s="445" t="s">
        <v>65</v>
      </c>
      <c r="B75" s="446"/>
      <c r="C75" s="446"/>
      <c r="D75" s="446"/>
      <c r="E75" s="446"/>
      <c r="F75" s="446"/>
      <c r="G75" s="446"/>
      <c r="H75" s="446"/>
      <c r="I75" s="446"/>
      <c r="J75" s="446"/>
      <c r="K75" s="446"/>
      <c r="L75" s="447"/>
    </row>
    <row r="76" spans="1:12" x14ac:dyDescent="0.2">
      <c r="A76" s="66" t="s">
        <v>43</v>
      </c>
      <c r="B76" s="67"/>
      <c r="C76" s="92">
        <v>263306</v>
      </c>
      <c r="D76" s="183">
        <v>103331</v>
      </c>
      <c r="E76" s="72">
        <v>2.5481801201962626</v>
      </c>
      <c r="F76" s="183">
        <v>221592</v>
      </c>
      <c r="G76" s="73">
        <v>0.84157596104912158</v>
      </c>
      <c r="H76" s="183">
        <v>96585</v>
      </c>
      <c r="I76" s="183">
        <v>75664</v>
      </c>
      <c r="J76" s="71">
        <v>72456</v>
      </c>
      <c r="K76" s="176">
        <v>0.73224879271467425</v>
      </c>
      <c r="L76" s="74">
        <v>0.78339286638712013</v>
      </c>
    </row>
    <row r="77" spans="1:12" x14ac:dyDescent="0.2">
      <c r="A77" s="434" t="s">
        <v>42</v>
      </c>
      <c r="B77" s="63" t="s">
        <v>44</v>
      </c>
      <c r="C77" s="91">
        <v>190932</v>
      </c>
      <c r="D77" s="226">
        <v>87073</v>
      </c>
      <c r="E77" s="76">
        <v>2.192780770158373</v>
      </c>
      <c r="F77" s="75">
        <v>161784</v>
      </c>
      <c r="G77" s="77">
        <v>0.84733831940167181</v>
      </c>
      <c r="H77" s="75">
        <v>80757</v>
      </c>
      <c r="I77" s="215">
        <v>59987</v>
      </c>
      <c r="J77" s="75">
        <v>54815</v>
      </c>
      <c r="K77" s="177">
        <v>0.68892768137080385</v>
      </c>
      <c r="L77" s="78">
        <v>0.7428086729323774</v>
      </c>
    </row>
    <row r="78" spans="1:12" x14ac:dyDescent="0.2">
      <c r="A78" s="435"/>
      <c r="B78" s="64" t="s">
        <v>77</v>
      </c>
      <c r="C78" s="83">
        <v>52919</v>
      </c>
      <c r="D78" s="241">
        <v>28873</v>
      </c>
      <c r="E78" s="68">
        <v>1.8328195892356181</v>
      </c>
      <c r="F78" s="10">
        <v>44867</v>
      </c>
      <c r="G78" s="69">
        <v>0.84784292976057751</v>
      </c>
      <c r="H78" s="10">
        <v>26020</v>
      </c>
      <c r="I78" s="216">
        <v>11735</v>
      </c>
      <c r="J78" s="10">
        <v>9748</v>
      </c>
      <c r="K78" s="178">
        <v>0.40643507775430332</v>
      </c>
      <c r="L78" s="70">
        <v>0.45099923136049191</v>
      </c>
    </row>
    <row r="79" spans="1:12" x14ac:dyDescent="0.2">
      <c r="A79" s="436"/>
      <c r="B79" s="65" t="s">
        <v>45</v>
      </c>
      <c r="C79" s="84">
        <v>19455</v>
      </c>
      <c r="D79" s="242">
        <v>14282</v>
      </c>
      <c r="E79" s="79">
        <v>1.3622041730850021</v>
      </c>
      <c r="F79" s="11">
        <v>14941</v>
      </c>
      <c r="G79" s="80">
        <v>0.76797738370598823</v>
      </c>
      <c r="H79" s="11">
        <v>12576</v>
      </c>
      <c r="I79" s="217">
        <v>10723</v>
      </c>
      <c r="J79" s="11">
        <v>9081</v>
      </c>
      <c r="K79" s="179">
        <v>0.75080520935443218</v>
      </c>
      <c r="L79" s="81">
        <v>0.8526558524173028</v>
      </c>
    </row>
    <row r="80" spans="1:12" ht="24.95" customHeight="1" x14ac:dyDescent="0.2">
      <c r="A80" s="437" t="s">
        <v>49</v>
      </c>
      <c r="B80" s="438"/>
      <c r="C80" s="90">
        <v>62649</v>
      </c>
      <c r="D80" s="181">
        <v>50208</v>
      </c>
      <c r="E80" s="59">
        <v>1.2477891969407267</v>
      </c>
      <c r="F80" s="181">
        <v>52840</v>
      </c>
      <c r="G80" s="60">
        <v>0.84342926463311463</v>
      </c>
      <c r="H80" s="181">
        <v>44103</v>
      </c>
      <c r="I80" s="218">
        <v>25628</v>
      </c>
      <c r="J80" s="82">
        <v>24056</v>
      </c>
      <c r="K80" s="180">
        <v>0.51043658381134482</v>
      </c>
      <c r="L80" s="61">
        <v>0.58109425662653336</v>
      </c>
    </row>
    <row r="81" spans="1:12" x14ac:dyDescent="0.2">
      <c r="A81" s="434" t="s">
        <v>42</v>
      </c>
      <c r="B81" s="63" t="s">
        <v>44</v>
      </c>
      <c r="C81" s="91">
        <v>54848</v>
      </c>
      <c r="D81" s="226">
        <v>44830</v>
      </c>
      <c r="E81" s="76">
        <v>1.2234664287307606</v>
      </c>
      <c r="F81" s="75">
        <v>46386</v>
      </c>
      <c r="G81" s="77">
        <v>0.8457190781796966</v>
      </c>
      <c r="H81" s="75">
        <v>39358</v>
      </c>
      <c r="I81" s="215">
        <v>22683</v>
      </c>
      <c r="J81" s="75">
        <v>21263</v>
      </c>
      <c r="K81" s="177">
        <v>0.50597813963863481</v>
      </c>
      <c r="L81" s="78">
        <v>0.57632501651506685</v>
      </c>
    </row>
    <row r="82" spans="1:12" x14ac:dyDescent="0.2">
      <c r="A82" s="435"/>
      <c r="B82" s="64" t="s">
        <v>77</v>
      </c>
      <c r="C82" s="83">
        <v>4635</v>
      </c>
      <c r="D82" s="241">
        <v>4123</v>
      </c>
      <c r="E82" s="68">
        <v>1.1241814212951735</v>
      </c>
      <c r="F82" s="10">
        <v>3918</v>
      </c>
      <c r="G82" s="69">
        <v>0.84530744336569574</v>
      </c>
      <c r="H82" s="10">
        <v>3544</v>
      </c>
      <c r="I82" s="216">
        <v>1174</v>
      </c>
      <c r="J82" s="10">
        <v>1098</v>
      </c>
      <c r="K82" s="178">
        <v>0.28474411836041719</v>
      </c>
      <c r="L82" s="70">
        <v>0.33126410835214448</v>
      </c>
    </row>
    <row r="83" spans="1:12" x14ac:dyDescent="0.2">
      <c r="A83" s="436"/>
      <c r="B83" s="65" t="s">
        <v>45</v>
      </c>
      <c r="C83" s="84">
        <v>3166</v>
      </c>
      <c r="D83" s="242">
        <v>3050</v>
      </c>
      <c r="E83" s="79">
        <v>1.0380327868852459</v>
      </c>
      <c r="F83" s="11">
        <v>2536</v>
      </c>
      <c r="G83" s="80">
        <v>0.80101073910296905</v>
      </c>
      <c r="H83" s="11">
        <v>2491</v>
      </c>
      <c r="I83" s="217">
        <v>1958</v>
      </c>
      <c r="J83" s="11">
        <v>1786</v>
      </c>
      <c r="K83" s="179">
        <v>0.64196721311475413</v>
      </c>
      <c r="L83" s="81">
        <v>0.78602970694500196</v>
      </c>
    </row>
    <row r="84" spans="1:12" ht="13.5" thickBot="1" x14ac:dyDescent="0.25">
      <c r="A84" s="62" t="s">
        <v>46</v>
      </c>
      <c r="B84" s="93"/>
      <c r="C84" s="85">
        <v>325955</v>
      </c>
      <c r="D84" s="182">
        <v>146519</v>
      </c>
      <c r="E84" s="87">
        <v>2.2246602829667141</v>
      </c>
      <c r="F84" s="182">
        <v>274432</v>
      </c>
      <c r="G84" s="88">
        <v>0.84193216855087361</v>
      </c>
      <c r="H84" s="182">
        <v>135301</v>
      </c>
      <c r="I84" s="219">
        <v>99882</v>
      </c>
      <c r="J84" s="86">
        <v>95896</v>
      </c>
      <c r="K84" s="88">
        <v>0.68169998430237722</v>
      </c>
      <c r="L84" s="89">
        <v>0.73822070790311967</v>
      </c>
    </row>
    <row r="85" spans="1:12" ht="14.25" thickTop="1" thickBot="1" x14ac:dyDescent="0.25">
      <c r="A85" s="445" t="s">
        <v>69</v>
      </c>
      <c r="B85" s="446"/>
      <c r="C85" s="446"/>
      <c r="D85" s="446"/>
      <c r="E85" s="446"/>
      <c r="F85" s="446"/>
      <c r="G85" s="446"/>
      <c r="H85" s="446"/>
      <c r="I85" s="446"/>
      <c r="J85" s="446"/>
      <c r="K85" s="446"/>
      <c r="L85" s="447"/>
    </row>
    <row r="86" spans="1:12" x14ac:dyDescent="0.2">
      <c r="A86" s="66" t="s">
        <v>43</v>
      </c>
      <c r="B86" s="67"/>
      <c r="C86" s="92">
        <v>270917</v>
      </c>
      <c r="D86" s="183">
        <v>105598</v>
      </c>
      <c r="E86" s="72">
        <f>C86/D86</f>
        <v>2.56555048391068</v>
      </c>
      <c r="F86" s="183">
        <v>229491</v>
      </c>
      <c r="G86" s="73">
        <f>F86/C86</f>
        <v>0.84708969905912146</v>
      </c>
      <c r="H86" s="183">
        <v>98832</v>
      </c>
      <c r="I86" s="183">
        <v>78413</v>
      </c>
      <c r="J86" s="71">
        <v>74303</v>
      </c>
      <c r="K86" s="176">
        <f>I86/D86</f>
        <v>0.74256141214795734</v>
      </c>
      <c r="L86" s="74">
        <f>I86/H86</f>
        <v>0.79339687550590898</v>
      </c>
    </row>
    <row r="87" spans="1:12" x14ac:dyDescent="0.2">
      <c r="A87" s="434" t="s">
        <v>42</v>
      </c>
      <c r="B87" s="63" t="s">
        <v>44</v>
      </c>
      <c r="C87" s="91">
        <v>211451</v>
      </c>
      <c r="D87" s="226">
        <v>92462</v>
      </c>
      <c r="E87" s="76">
        <f>C87/D87</f>
        <v>2.2868962384547165</v>
      </c>
      <c r="F87" s="75">
        <v>179506</v>
      </c>
      <c r="G87" s="77">
        <f t="shared" ref="G87:G94" si="13">F87/C87</f>
        <v>0.84892481000326314</v>
      </c>
      <c r="H87" s="75">
        <v>86167</v>
      </c>
      <c r="I87" s="215">
        <v>65711</v>
      </c>
      <c r="J87" s="75">
        <v>60062</v>
      </c>
      <c r="K87" s="177">
        <f t="shared" ref="K87:K94" si="14">I87/D87</f>
        <v>0.71068114468646582</v>
      </c>
      <c r="L87" s="78">
        <f t="shared" ref="L87:L94" si="15">I87/H87</f>
        <v>0.76260053152599028</v>
      </c>
    </row>
    <row r="88" spans="1:12" x14ac:dyDescent="0.2">
      <c r="A88" s="435"/>
      <c r="B88" s="64" t="s">
        <v>77</v>
      </c>
      <c r="C88" s="83">
        <v>42647</v>
      </c>
      <c r="D88" s="241">
        <v>23151</v>
      </c>
      <c r="E88" s="68">
        <f t="shared" ref="E88:E94" si="16">C88/D88</f>
        <v>1.8421234503909119</v>
      </c>
      <c r="F88" s="10">
        <v>36070</v>
      </c>
      <c r="G88" s="69">
        <f t="shared" si="13"/>
        <v>0.84578047693858893</v>
      </c>
      <c r="H88" s="10">
        <v>20645</v>
      </c>
      <c r="I88" s="216">
        <v>8152</v>
      </c>
      <c r="J88" s="10">
        <v>6771</v>
      </c>
      <c r="K88" s="178">
        <f t="shared" si="14"/>
        <v>0.35212301844412769</v>
      </c>
      <c r="L88" s="70">
        <f t="shared" si="15"/>
        <v>0.39486558488738194</v>
      </c>
    </row>
    <row r="89" spans="1:12" x14ac:dyDescent="0.2">
      <c r="A89" s="436"/>
      <c r="B89" s="65" t="s">
        <v>45</v>
      </c>
      <c r="C89" s="84">
        <v>16819</v>
      </c>
      <c r="D89" s="242">
        <v>13365</v>
      </c>
      <c r="E89" s="79">
        <f t="shared" si="16"/>
        <v>1.2584362139917695</v>
      </c>
      <c r="F89" s="11">
        <v>13915</v>
      </c>
      <c r="G89" s="80">
        <f t="shared" si="13"/>
        <v>0.82733812949640284</v>
      </c>
      <c r="H89" s="11">
        <v>12030</v>
      </c>
      <c r="I89" s="217">
        <v>10543</v>
      </c>
      <c r="J89" s="11">
        <v>8591</v>
      </c>
      <c r="K89" s="179">
        <f t="shared" si="14"/>
        <v>0.78885147774036668</v>
      </c>
      <c r="L89" s="81">
        <f t="shared" si="15"/>
        <v>0.87639235245220282</v>
      </c>
    </row>
    <row r="90" spans="1:12" ht="24.95" customHeight="1" x14ac:dyDescent="0.2">
      <c r="A90" s="437" t="s">
        <v>49</v>
      </c>
      <c r="B90" s="438"/>
      <c r="C90" s="90">
        <v>74025</v>
      </c>
      <c r="D90" s="181">
        <v>58227</v>
      </c>
      <c r="E90" s="59">
        <f t="shared" si="16"/>
        <v>1.2713174300582204</v>
      </c>
      <c r="F90" s="181">
        <v>62585</v>
      </c>
      <c r="G90" s="60">
        <f t="shared" si="13"/>
        <v>0.84545761567038158</v>
      </c>
      <c r="H90" s="181">
        <v>51386</v>
      </c>
      <c r="I90" s="218">
        <v>31989</v>
      </c>
      <c r="J90" s="82">
        <v>29970</v>
      </c>
      <c r="K90" s="180">
        <f t="shared" si="14"/>
        <v>0.54938430624967793</v>
      </c>
      <c r="L90" s="61">
        <f t="shared" si="15"/>
        <v>0.62252364457245168</v>
      </c>
    </row>
    <row r="91" spans="1:12" x14ac:dyDescent="0.2">
      <c r="A91" s="434" t="s">
        <v>42</v>
      </c>
      <c r="B91" s="63" t="s">
        <v>44</v>
      </c>
      <c r="C91" s="91">
        <v>66566</v>
      </c>
      <c r="D91" s="226">
        <v>52879</v>
      </c>
      <c r="E91" s="76">
        <f t="shared" si="16"/>
        <v>1.2588362109722195</v>
      </c>
      <c r="F91" s="75">
        <v>56260</v>
      </c>
      <c r="G91" s="77">
        <f t="shared" si="13"/>
        <v>0.84517621608629034</v>
      </c>
      <c r="H91" s="75">
        <v>46540</v>
      </c>
      <c r="I91" s="215">
        <v>28066</v>
      </c>
      <c r="J91" s="75">
        <v>26416</v>
      </c>
      <c r="K91" s="177">
        <f t="shared" si="14"/>
        <v>0.53075890239981849</v>
      </c>
      <c r="L91" s="78">
        <f t="shared" si="15"/>
        <v>0.60305113880532879</v>
      </c>
    </row>
    <row r="92" spans="1:12" x14ac:dyDescent="0.2">
      <c r="A92" s="435"/>
      <c r="B92" s="64" t="s">
        <v>77</v>
      </c>
      <c r="C92" s="83">
        <v>3040</v>
      </c>
      <c r="D92" s="241">
        <v>2721</v>
      </c>
      <c r="E92" s="68">
        <f t="shared" si="16"/>
        <v>1.1172363101800808</v>
      </c>
      <c r="F92" s="10">
        <v>2592</v>
      </c>
      <c r="G92" s="69">
        <f t="shared" si="13"/>
        <v>0.85263157894736841</v>
      </c>
      <c r="H92" s="10">
        <v>2365</v>
      </c>
      <c r="I92" s="216">
        <v>993</v>
      </c>
      <c r="J92" s="10">
        <v>893</v>
      </c>
      <c r="K92" s="178">
        <f t="shared" si="14"/>
        <v>0.36493936052921722</v>
      </c>
      <c r="L92" s="70">
        <f t="shared" si="15"/>
        <v>0.41987315010570825</v>
      </c>
    </row>
    <row r="93" spans="1:12" x14ac:dyDescent="0.2">
      <c r="A93" s="436"/>
      <c r="B93" s="65" t="s">
        <v>45</v>
      </c>
      <c r="C93" s="84">
        <v>4419</v>
      </c>
      <c r="D93" s="242">
        <v>4244</v>
      </c>
      <c r="E93" s="79">
        <f t="shared" si="16"/>
        <v>1.0412346842601319</v>
      </c>
      <c r="F93" s="11">
        <v>3733</v>
      </c>
      <c r="G93" s="80">
        <f t="shared" si="13"/>
        <v>0.84476125820321335</v>
      </c>
      <c r="H93" s="11">
        <v>3642</v>
      </c>
      <c r="I93" s="217">
        <v>3124</v>
      </c>
      <c r="J93" s="11">
        <v>2759</v>
      </c>
      <c r="K93" s="179">
        <f t="shared" si="14"/>
        <v>0.73609802073515551</v>
      </c>
      <c r="L93" s="81">
        <f t="shared" si="15"/>
        <v>0.85777045579352007</v>
      </c>
    </row>
    <row r="94" spans="1:12" ht="13.5" thickBot="1" x14ac:dyDescent="0.25">
      <c r="A94" s="62" t="s">
        <v>46</v>
      </c>
      <c r="B94" s="93"/>
      <c r="C94" s="85">
        <v>344942</v>
      </c>
      <c r="D94" s="182">
        <v>156059</v>
      </c>
      <c r="E94" s="87">
        <f t="shared" si="16"/>
        <v>2.2103307082577741</v>
      </c>
      <c r="F94" s="182">
        <v>292076</v>
      </c>
      <c r="G94" s="88">
        <f t="shared" si="13"/>
        <v>0.8467394518498762</v>
      </c>
      <c r="H94" s="182">
        <v>144117</v>
      </c>
      <c r="I94" s="219">
        <v>108707</v>
      </c>
      <c r="J94" s="86">
        <v>103529</v>
      </c>
      <c r="K94" s="88">
        <f t="shared" si="14"/>
        <v>0.69657629486284034</v>
      </c>
      <c r="L94" s="89">
        <f t="shared" si="15"/>
        <v>0.75429685602670049</v>
      </c>
    </row>
    <row r="95" spans="1:12" ht="14.25" thickTop="1" thickBot="1" x14ac:dyDescent="0.25">
      <c r="A95" s="445" t="s">
        <v>74</v>
      </c>
      <c r="B95" s="446"/>
      <c r="C95" s="446"/>
      <c r="D95" s="446"/>
      <c r="E95" s="446"/>
      <c r="F95" s="446"/>
      <c r="G95" s="446"/>
      <c r="H95" s="446"/>
      <c r="I95" s="446"/>
      <c r="J95" s="446"/>
      <c r="K95" s="446"/>
      <c r="L95" s="447"/>
    </row>
    <row r="96" spans="1:12" x14ac:dyDescent="0.2">
      <c r="A96" s="66" t="s">
        <v>43</v>
      </c>
      <c r="B96" s="67"/>
      <c r="C96" s="92">
        <v>264874</v>
      </c>
      <c r="D96" s="183">
        <v>105523</v>
      </c>
      <c r="E96" s="72">
        <f>C96/D96</f>
        <v>2.5101068013608407</v>
      </c>
      <c r="F96" s="183">
        <v>226163</v>
      </c>
      <c r="G96" s="73">
        <f>F96/C96</f>
        <v>0.85385126512983534</v>
      </c>
      <c r="H96" s="183">
        <v>98562</v>
      </c>
      <c r="I96" s="183">
        <v>81296</v>
      </c>
      <c r="J96" s="71">
        <v>77023</v>
      </c>
      <c r="K96" s="176">
        <f>I96/D96</f>
        <v>0.77041024231684085</v>
      </c>
      <c r="L96" s="74">
        <f>I96/H96</f>
        <v>0.82482092490006287</v>
      </c>
    </row>
    <row r="97" spans="1:12" ht="12.75" customHeight="1" x14ac:dyDescent="0.2">
      <c r="A97" s="434" t="s">
        <v>42</v>
      </c>
      <c r="B97" s="63" t="s">
        <v>44</v>
      </c>
      <c r="C97" s="91">
        <v>212240</v>
      </c>
      <c r="D97" s="226">
        <v>92484</v>
      </c>
      <c r="E97" s="76">
        <f>C97/D97</f>
        <v>2.2948834392976081</v>
      </c>
      <c r="F97" s="75">
        <v>182042</v>
      </c>
      <c r="G97" s="77">
        <f t="shared" ref="G97:G104" si="17">F97/C97</f>
        <v>0.85771767810026389</v>
      </c>
      <c r="H97" s="75">
        <v>86771</v>
      </c>
      <c r="I97" s="215">
        <v>69739</v>
      </c>
      <c r="J97" s="75">
        <v>63820</v>
      </c>
      <c r="K97" s="177">
        <f t="shared" ref="K97:K104" si="18">I97/D97</f>
        <v>0.75406556809826564</v>
      </c>
      <c r="L97" s="78">
        <f t="shared" ref="L97:L104" si="19">I97/H97</f>
        <v>0.80371322215947727</v>
      </c>
    </row>
    <row r="98" spans="1:12" x14ac:dyDescent="0.2">
      <c r="A98" s="435"/>
      <c r="B98" s="64" t="s">
        <v>77</v>
      </c>
      <c r="C98" s="83">
        <v>37707</v>
      </c>
      <c r="D98" s="241">
        <v>20124</v>
      </c>
      <c r="E98" s="68">
        <f t="shared" ref="E98:E104" si="20">C98/D98</f>
        <v>1.8737328562909958</v>
      </c>
      <c r="F98" s="10">
        <v>31466</v>
      </c>
      <c r="G98" s="69">
        <f t="shared" si="17"/>
        <v>0.83448696528496036</v>
      </c>
      <c r="H98" s="10">
        <v>17644</v>
      </c>
      <c r="I98" s="216">
        <v>7198</v>
      </c>
      <c r="J98" s="10">
        <v>6123</v>
      </c>
      <c r="K98" s="178">
        <f t="shared" si="18"/>
        <v>0.3576823693102763</v>
      </c>
      <c r="L98" s="70">
        <f t="shared" si="19"/>
        <v>0.40795737927907505</v>
      </c>
    </row>
    <row r="99" spans="1:12" x14ac:dyDescent="0.2">
      <c r="A99" s="436"/>
      <c r="B99" s="65" t="s">
        <v>45</v>
      </c>
      <c r="C99" s="84">
        <v>14927</v>
      </c>
      <c r="D99" s="242">
        <v>12999</v>
      </c>
      <c r="E99" s="79">
        <f t="shared" si="20"/>
        <v>1.1483191014693439</v>
      </c>
      <c r="F99" s="11">
        <v>12655</v>
      </c>
      <c r="G99" s="80">
        <f t="shared" si="17"/>
        <v>0.8477925906076238</v>
      </c>
      <c r="H99" s="11">
        <v>11248</v>
      </c>
      <c r="I99" s="217">
        <v>9902</v>
      </c>
      <c r="J99" s="11">
        <v>8212</v>
      </c>
      <c r="K99" s="179">
        <f t="shared" si="18"/>
        <v>0.76175090391568578</v>
      </c>
      <c r="L99" s="81">
        <f t="shared" si="19"/>
        <v>0.8803342816500711</v>
      </c>
    </row>
    <row r="100" spans="1:12" ht="12.75" customHeight="1" x14ac:dyDescent="0.2">
      <c r="A100" s="437" t="s">
        <v>49</v>
      </c>
      <c r="B100" s="438"/>
      <c r="C100" s="90">
        <v>74388</v>
      </c>
      <c r="D100" s="181">
        <v>59314</v>
      </c>
      <c r="E100" s="59">
        <f t="shared" si="20"/>
        <v>1.2541389891088108</v>
      </c>
      <c r="F100" s="181">
        <v>63385</v>
      </c>
      <c r="G100" s="60">
        <f t="shared" si="17"/>
        <v>0.85208635801473354</v>
      </c>
      <c r="H100" s="181">
        <v>52674</v>
      </c>
      <c r="I100" s="218">
        <v>35228</v>
      </c>
      <c r="J100" s="82">
        <v>32597</v>
      </c>
      <c r="K100" s="180">
        <f t="shared" si="18"/>
        <v>0.59392386283170917</v>
      </c>
      <c r="L100" s="61">
        <f t="shared" si="19"/>
        <v>0.66879295287997875</v>
      </c>
    </row>
    <row r="101" spans="1:12" ht="12.75" customHeight="1" x14ac:dyDescent="0.2">
      <c r="A101" s="434" t="s">
        <v>42</v>
      </c>
      <c r="B101" s="63" t="s">
        <v>44</v>
      </c>
      <c r="C101" s="91">
        <v>68437</v>
      </c>
      <c r="D101" s="226">
        <v>55002</v>
      </c>
      <c r="E101" s="76">
        <f t="shared" si="20"/>
        <v>1.2442638449510928</v>
      </c>
      <c r="F101" s="75">
        <v>58324</v>
      </c>
      <c r="G101" s="77">
        <f t="shared" si="17"/>
        <v>0.85222905738124111</v>
      </c>
      <c r="H101" s="75">
        <v>48786</v>
      </c>
      <c r="I101" s="215">
        <v>32001</v>
      </c>
      <c r="J101" s="75">
        <v>29573</v>
      </c>
      <c r="K101" s="177">
        <f t="shared" si="18"/>
        <v>0.58181520671975562</v>
      </c>
      <c r="L101" s="78">
        <f t="shared" si="19"/>
        <v>0.65594637805927936</v>
      </c>
    </row>
    <row r="102" spans="1:12" x14ac:dyDescent="0.2">
      <c r="A102" s="435"/>
      <c r="B102" s="64" t="s">
        <v>77</v>
      </c>
      <c r="C102" s="83">
        <v>1981</v>
      </c>
      <c r="D102" s="241">
        <v>1783</v>
      </c>
      <c r="E102" s="68">
        <f t="shared" si="20"/>
        <v>1.1110487941671341</v>
      </c>
      <c r="F102" s="10">
        <v>1561</v>
      </c>
      <c r="G102" s="69">
        <f t="shared" si="17"/>
        <v>0.78798586572438167</v>
      </c>
      <c r="H102" s="10">
        <v>1426</v>
      </c>
      <c r="I102" s="216">
        <v>737</v>
      </c>
      <c r="J102" s="10">
        <v>671</v>
      </c>
      <c r="K102" s="178">
        <f t="shared" si="18"/>
        <v>0.41334828939988782</v>
      </c>
      <c r="L102" s="70">
        <f t="shared" si="19"/>
        <v>0.51683029453015428</v>
      </c>
    </row>
    <row r="103" spans="1:12" x14ac:dyDescent="0.2">
      <c r="A103" s="436"/>
      <c r="B103" s="65" t="s">
        <v>45</v>
      </c>
      <c r="C103" s="84">
        <v>3970</v>
      </c>
      <c r="D103" s="242">
        <v>3808</v>
      </c>
      <c r="E103" s="79">
        <f t="shared" si="20"/>
        <v>1.0425420168067228</v>
      </c>
      <c r="F103" s="11">
        <v>3500</v>
      </c>
      <c r="G103" s="80">
        <f t="shared" si="17"/>
        <v>0.88161209068010071</v>
      </c>
      <c r="H103" s="11">
        <v>3408</v>
      </c>
      <c r="I103" s="217">
        <v>2727</v>
      </c>
      <c r="J103" s="11">
        <v>2455</v>
      </c>
      <c r="K103" s="179">
        <f t="shared" si="18"/>
        <v>0.71612394957983194</v>
      </c>
      <c r="L103" s="81">
        <f t="shared" si="19"/>
        <v>0.80017605633802813</v>
      </c>
    </row>
    <row r="104" spans="1:12" ht="13.5" thickBot="1" x14ac:dyDescent="0.25">
      <c r="A104" s="62" t="s">
        <v>46</v>
      </c>
      <c r="B104" s="93"/>
      <c r="C104" s="85">
        <v>339262</v>
      </c>
      <c r="D104" s="182">
        <v>156798</v>
      </c>
      <c r="E104" s="87">
        <f t="shared" si="20"/>
        <v>2.163688312350923</v>
      </c>
      <c r="F104" s="182">
        <v>289548</v>
      </c>
      <c r="G104" s="88">
        <f t="shared" si="17"/>
        <v>0.85346428424049847</v>
      </c>
      <c r="H104" s="182">
        <v>144852</v>
      </c>
      <c r="I104" s="219">
        <v>114539</v>
      </c>
      <c r="J104" s="86">
        <v>108783</v>
      </c>
      <c r="K104" s="88">
        <f t="shared" si="18"/>
        <v>0.73048763377083892</v>
      </c>
      <c r="L104" s="89">
        <f t="shared" si="19"/>
        <v>0.79073122911661553</v>
      </c>
    </row>
    <row r="105" spans="1:12" ht="14.25" thickTop="1" thickBot="1" x14ac:dyDescent="0.25">
      <c r="A105" s="445" t="s">
        <v>99</v>
      </c>
      <c r="B105" s="446"/>
      <c r="C105" s="446"/>
      <c r="D105" s="446"/>
      <c r="E105" s="446"/>
      <c r="F105" s="446"/>
      <c r="G105" s="446"/>
      <c r="H105" s="446"/>
      <c r="I105" s="446"/>
      <c r="J105" s="446"/>
      <c r="K105" s="446"/>
      <c r="L105" s="447"/>
    </row>
    <row r="106" spans="1:12" x14ac:dyDescent="0.2">
      <c r="A106" s="66" t="s">
        <v>43</v>
      </c>
      <c r="B106" s="67"/>
      <c r="C106" s="92">
        <v>273092</v>
      </c>
      <c r="D106" s="183">
        <v>107073</v>
      </c>
      <c r="E106" s="72">
        <f>C106/D106</f>
        <v>2.5505216067542706</v>
      </c>
      <c r="F106" s="183">
        <v>237668</v>
      </c>
      <c r="G106" s="73">
        <f>F106/C106</f>
        <v>0.87028547156269687</v>
      </c>
      <c r="H106" s="183">
        <v>101177</v>
      </c>
      <c r="I106" s="183">
        <v>84016</v>
      </c>
      <c r="J106" s="71">
        <v>79062</v>
      </c>
      <c r="K106" s="176">
        <f>I106/D106</f>
        <v>0.78466093226116762</v>
      </c>
      <c r="L106" s="74">
        <f>I106/H106</f>
        <v>0.83038635262955018</v>
      </c>
    </row>
    <row r="107" spans="1:12" x14ac:dyDescent="0.2">
      <c r="A107" s="434" t="s">
        <v>42</v>
      </c>
      <c r="B107" s="63" t="s">
        <v>44</v>
      </c>
      <c r="C107" s="91">
        <v>221555</v>
      </c>
      <c r="D107" s="226">
        <v>95168</v>
      </c>
      <c r="E107" s="76">
        <f>C107/D107</f>
        <v>2.3280409381304641</v>
      </c>
      <c r="F107" s="75">
        <v>193064</v>
      </c>
      <c r="G107" s="77">
        <f t="shared" ref="G107:G114" si="21">F107/C107</f>
        <v>0.87140439168603734</v>
      </c>
      <c r="H107" s="75">
        <v>89811</v>
      </c>
      <c r="I107" s="215">
        <v>72344</v>
      </c>
      <c r="J107" s="75">
        <v>65781</v>
      </c>
      <c r="K107" s="177">
        <f t="shared" ref="K107:K114" si="22">I107/D107</f>
        <v>0.76017148621385344</v>
      </c>
      <c r="L107" s="78">
        <f t="shared" ref="L107:L114" si="23">I107/H107</f>
        <v>0.80551380120475224</v>
      </c>
    </row>
    <row r="108" spans="1:12" x14ac:dyDescent="0.2">
      <c r="A108" s="435"/>
      <c r="B108" s="64" t="s">
        <v>77</v>
      </c>
      <c r="C108" s="83">
        <v>35553</v>
      </c>
      <c r="D108" s="241">
        <v>18416</v>
      </c>
      <c r="E108" s="68">
        <f t="shared" ref="E108:E114" si="24">C108/D108</f>
        <v>1.930549522154648</v>
      </c>
      <c r="F108" s="10">
        <v>30646</v>
      </c>
      <c r="G108" s="69">
        <f t="shared" si="21"/>
        <v>0.86198070486316203</v>
      </c>
      <c r="H108" s="10">
        <v>16740</v>
      </c>
      <c r="I108" s="216">
        <v>6283</v>
      </c>
      <c r="J108" s="10">
        <v>5582</v>
      </c>
      <c r="K108" s="178">
        <f t="shared" si="22"/>
        <v>0.34117072111207647</v>
      </c>
      <c r="L108" s="70">
        <f t="shared" si="23"/>
        <v>0.37532855436081242</v>
      </c>
    </row>
    <row r="109" spans="1:12" x14ac:dyDescent="0.2">
      <c r="A109" s="436"/>
      <c r="B109" s="65" t="s">
        <v>45</v>
      </c>
      <c r="C109" s="84">
        <v>15984</v>
      </c>
      <c r="D109" s="242">
        <v>13379</v>
      </c>
      <c r="E109" s="79">
        <f t="shared" si="24"/>
        <v>1.1947081246729949</v>
      </c>
      <c r="F109" s="11">
        <v>13958</v>
      </c>
      <c r="G109" s="80">
        <f t="shared" si="21"/>
        <v>0.8732482482482482</v>
      </c>
      <c r="H109" s="11">
        <v>12069</v>
      </c>
      <c r="I109" s="217">
        <v>10660</v>
      </c>
      <c r="J109" s="11">
        <v>8786</v>
      </c>
      <c r="K109" s="179">
        <f t="shared" si="22"/>
        <v>0.79677105912250545</v>
      </c>
      <c r="L109" s="81">
        <f t="shared" si="23"/>
        <v>0.88325461927251636</v>
      </c>
    </row>
    <row r="110" spans="1:12" x14ac:dyDescent="0.2">
      <c r="A110" s="437" t="s">
        <v>49</v>
      </c>
      <c r="B110" s="438"/>
      <c r="C110" s="90">
        <v>72524</v>
      </c>
      <c r="D110" s="181">
        <v>57272</v>
      </c>
      <c r="E110" s="59">
        <f t="shared" si="24"/>
        <v>1.2663081435954742</v>
      </c>
      <c r="F110" s="181">
        <v>62496</v>
      </c>
      <c r="G110" s="60">
        <f t="shared" si="21"/>
        <v>0.86172853124482929</v>
      </c>
      <c r="H110" s="181">
        <v>51424</v>
      </c>
      <c r="I110" s="218">
        <v>35256</v>
      </c>
      <c r="J110" s="82">
        <v>32659</v>
      </c>
      <c r="K110" s="180">
        <f t="shared" si="22"/>
        <v>0.61558876938119844</v>
      </c>
      <c r="L110" s="61">
        <f t="shared" si="23"/>
        <v>0.68559427504667081</v>
      </c>
    </row>
    <row r="111" spans="1:12" x14ac:dyDescent="0.2">
      <c r="A111" s="434" t="s">
        <v>42</v>
      </c>
      <c r="B111" s="63" t="s">
        <v>44</v>
      </c>
      <c r="C111" s="91">
        <v>66620</v>
      </c>
      <c r="D111" s="226">
        <v>52790</v>
      </c>
      <c r="E111" s="76">
        <f t="shared" si="24"/>
        <v>1.2619814358780073</v>
      </c>
      <c r="F111" s="75">
        <v>57321</v>
      </c>
      <c r="G111" s="77">
        <f t="shared" si="21"/>
        <v>0.86041729210447315</v>
      </c>
      <c r="H111" s="75">
        <v>47279</v>
      </c>
      <c r="I111" s="215">
        <v>31792</v>
      </c>
      <c r="J111" s="75">
        <v>29451</v>
      </c>
      <c r="K111" s="177">
        <f t="shared" si="22"/>
        <v>0.60223527183178638</v>
      </c>
      <c r="L111" s="78">
        <f t="shared" si="23"/>
        <v>0.67243385012373358</v>
      </c>
    </row>
    <row r="112" spans="1:12" x14ac:dyDescent="0.2">
      <c r="A112" s="435"/>
      <c r="B112" s="64" t="s">
        <v>77</v>
      </c>
      <c r="C112" s="83">
        <v>1265</v>
      </c>
      <c r="D112" s="241">
        <v>1098</v>
      </c>
      <c r="E112" s="68">
        <f t="shared" si="24"/>
        <v>1.1520947176684881</v>
      </c>
      <c r="F112" s="10">
        <v>1066</v>
      </c>
      <c r="G112" s="69">
        <f t="shared" si="21"/>
        <v>0.84268774703557314</v>
      </c>
      <c r="H112" s="10">
        <v>953</v>
      </c>
      <c r="I112" s="216">
        <v>597</v>
      </c>
      <c r="J112" s="10">
        <v>538</v>
      </c>
      <c r="K112" s="178">
        <f t="shared" si="22"/>
        <v>0.54371584699453557</v>
      </c>
      <c r="L112" s="70">
        <f t="shared" si="23"/>
        <v>0.62644281217208819</v>
      </c>
    </row>
    <row r="113" spans="1:14" x14ac:dyDescent="0.2">
      <c r="A113" s="436"/>
      <c r="B113" s="65" t="s">
        <v>45</v>
      </c>
      <c r="C113" s="84">
        <v>4639</v>
      </c>
      <c r="D113" s="242">
        <v>4449</v>
      </c>
      <c r="E113" s="79">
        <f t="shared" si="24"/>
        <v>1.0427062261182287</v>
      </c>
      <c r="F113" s="11">
        <v>4109</v>
      </c>
      <c r="G113" s="80">
        <f t="shared" si="21"/>
        <v>0.88575123949126966</v>
      </c>
      <c r="H113" s="11">
        <v>3996</v>
      </c>
      <c r="I113" s="217">
        <v>3124</v>
      </c>
      <c r="J113" s="11">
        <v>2792</v>
      </c>
      <c r="K113" s="179">
        <f t="shared" si="22"/>
        <v>0.70218026522814114</v>
      </c>
      <c r="L113" s="81">
        <f t="shared" si="23"/>
        <v>0.78178178178178181</v>
      </c>
    </row>
    <row r="114" spans="1:14" ht="13.5" thickBot="1" x14ac:dyDescent="0.25">
      <c r="A114" s="62" t="s">
        <v>46</v>
      </c>
      <c r="B114" s="93"/>
      <c r="C114" s="85">
        <v>345616</v>
      </c>
      <c r="D114" s="182">
        <v>156438</v>
      </c>
      <c r="E114" s="87">
        <f t="shared" si="24"/>
        <v>2.209284189263478</v>
      </c>
      <c r="F114" s="182">
        <v>300164</v>
      </c>
      <c r="G114" s="88">
        <f t="shared" si="21"/>
        <v>0.86848988472755895</v>
      </c>
      <c r="H114" s="182">
        <v>146175</v>
      </c>
      <c r="I114" s="219">
        <v>117014</v>
      </c>
      <c r="J114" s="86">
        <v>110776</v>
      </c>
      <c r="K114" s="88">
        <f t="shared" si="22"/>
        <v>0.74798961889055093</v>
      </c>
      <c r="L114" s="89">
        <f t="shared" si="23"/>
        <v>0.80050624251753033</v>
      </c>
    </row>
    <row r="115" spans="1:14" ht="14.25" thickTop="1" thickBot="1" x14ac:dyDescent="0.25">
      <c r="A115" s="326" t="s">
        <v>108</v>
      </c>
      <c r="B115" s="327"/>
      <c r="C115" s="327"/>
      <c r="D115" s="327"/>
      <c r="E115" s="327"/>
      <c r="F115" s="327"/>
      <c r="G115" s="327"/>
      <c r="H115" s="327"/>
      <c r="I115" s="327"/>
      <c r="J115" s="327"/>
      <c r="K115" s="327"/>
      <c r="L115" s="328"/>
    </row>
    <row r="116" spans="1:14" x14ac:dyDescent="0.2">
      <c r="A116" s="66" t="s">
        <v>43</v>
      </c>
      <c r="B116" s="67"/>
      <c r="C116" s="92">
        <v>282674</v>
      </c>
      <c r="D116" s="183">
        <v>112224</v>
      </c>
      <c r="E116" s="72">
        <f>C116/D116</f>
        <v>2.5188373253493013</v>
      </c>
      <c r="F116" s="183">
        <v>247709</v>
      </c>
      <c r="G116" s="73">
        <f>F116/C116</f>
        <v>0.87630627507305237</v>
      </c>
      <c r="H116" s="183">
        <v>105991</v>
      </c>
      <c r="I116" s="183">
        <v>86505</v>
      </c>
      <c r="J116" s="71">
        <v>81918</v>
      </c>
      <c r="K116" s="176">
        <f>I116/D116</f>
        <v>0.77082442258340467</v>
      </c>
      <c r="L116" s="74">
        <f>I116/H116</f>
        <v>0.81615420177184861</v>
      </c>
      <c r="N116" s="299"/>
    </row>
    <row r="117" spans="1:14" x14ac:dyDescent="0.2">
      <c r="A117" s="434" t="s">
        <v>42</v>
      </c>
      <c r="B117" s="63" t="s">
        <v>44</v>
      </c>
      <c r="C117" s="91">
        <v>230623</v>
      </c>
      <c r="D117" s="226">
        <v>100377</v>
      </c>
      <c r="E117" s="76">
        <f>C117/D117</f>
        <v>2.2975681680066149</v>
      </c>
      <c r="F117" s="75">
        <v>202103</v>
      </c>
      <c r="G117" s="77">
        <f t="shared" ref="G117:G124" si="25">F117/C117</f>
        <v>0.87633497092657719</v>
      </c>
      <c r="H117" s="75">
        <v>94678</v>
      </c>
      <c r="I117" s="215">
        <v>74324</v>
      </c>
      <c r="J117" s="75">
        <v>68079</v>
      </c>
      <c r="K117" s="177">
        <f t="shared" ref="K117:K124" si="26">I117/D117</f>
        <v>0.74044850912061533</v>
      </c>
      <c r="L117" s="78">
        <f t="shared" ref="L117:L124" si="27">I117/H117</f>
        <v>0.78501869494497134</v>
      </c>
    </row>
    <row r="118" spans="1:14" x14ac:dyDescent="0.2">
      <c r="A118" s="435"/>
      <c r="B118" s="64" t="s">
        <v>77</v>
      </c>
      <c r="C118" s="83">
        <v>35157</v>
      </c>
      <c r="D118" s="241">
        <v>17862</v>
      </c>
      <c r="E118" s="68">
        <f t="shared" ref="E118:E124" si="28">C118/D118</f>
        <v>1.9682566341954988</v>
      </c>
      <c r="F118" s="10">
        <v>30649</v>
      </c>
      <c r="G118" s="69">
        <f t="shared" si="25"/>
        <v>0.87177517990727305</v>
      </c>
      <c r="H118" s="10">
        <v>16189</v>
      </c>
      <c r="I118" s="216">
        <v>6109</v>
      </c>
      <c r="J118" s="10">
        <v>5461</v>
      </c>
      <c r="K118" s="178">
        <f t="shared" si="26"/>
        <v>0.34201097301533984</v>
      </c>
      <c r="L118" s="70">
        <f t="shared" si="27"/>
        <v>0.37735499413181789</v>
      </c>
    </row>
    <row r="119" spans="1:14" x14ac:dyDescent="0.2">
      <c r="A119" s="436"/>
      <c r="B119" s="65" t="s">
        <v>45</v>
      </c>
      <c r="C119" s="84">
        <v>16894</v>
      </c>
      <c r="D119" s="242">
        <v>14212</v>
      </c>
      <c r="E119" s="79">
        <f t="shared" si="28"/>
        <v>1.1887137630171687</v>
      </c>
      <c r="F119" s="11">
        <v>14957</v>
      </c>
      <c r="G119" s="80">
        <f t="shared" si="25"/>
        <v>0.88534390908014682</v>
      </c>
      <c r="H119" s="11">
        <v>13018</v>
      </c>
      <c r="I119" s="217">
        <v>11036</v>
      </c>
      <c r="J119" s="11">
        <v>9436</v>
      </c>
      <c r="K119" s="179">
        <f t="shared" si="26"/>
        <v>0.77652687869406134</v>
      </c>
      <c r="L119" s="81">
        <f t="shared" si="27"/>
        <v>0.8477492702412045</v>
      </c>
    </row>
    <row r="120" spans="1:14" ht="24.95" customHeight="1" x14ac:dyDescent="0.2">
      <c r="A120" s="437" t="s">
        <v>49</v>
      </c>
      <c r="B120" s="438"/>
      <c r="C120" s="90">
        <v>71008</v>
      </c>
      <c r="D120" s="181">
        <v>57032</v>
      </c>
      <c r="E120" s="59">
        <f t="shared" si="28"/>
        <v>1.2450554074905316</v>
      </c>
      <c r="F120" s="181">
        <v>60870</v>
      </c>
      <c r="G120" s="60">
        <f t="shared" si="25"/>
        <v>0.85722735466426314</v>
      </c>
      <c r="H120" s="181">
        <v>50773</v>
      </c>
      <c r="I120" s="218">
        <v>34516</v>
      </c>
      <c r="J120" s="82">
        <v>31490</v>
      </c>
      <c r="K120" s="180">
        <f t="shared" si="26"/>
        <v>0.60520409594613556</v>
      </c>
      <c r="L120" s="61">
        <f t="shared" si="27"/>
        <v>0.67981013530813617</v>
      </c>
    </row>
    <row r="121" spans="1:14" x14ac:dyDescent="0.2">
      <c r="A121" s="434" t="s">
        <v>42</v>
      </c>
      <c r="B121" s="63" t="s">
        <v>44</v>
      </c>
      <c r="C121" s="91">
        <v>64114</v>
      </c>
      <c r="D121" s="226">
        <v>51867</v>
      </c>
      <c r="E121" s="76">
        <f t="shared" si="28"/>
        <v>1.2361231611622032</v>
      </c>
      <c r="F121" s="75">
        <v>54940</v>
      </c>
      <c r="G121" s="77">
        <f t="shared" si="25"/>
        <v>0.85691112705493344</v>
      </c>
      <c r="H121" s="75">
        <v>46034</v>
      </c>
      <c r="I121" s="215">
        <v>30662</v>
      </c>
      <c r="J121" s="75">
        <v>27952</v>
      </c>
      <c r="K121" s="177">
        <f t="shared" si="26"/>
        <v>0.59116586654327419</v>
      </c>
      <c r="L121" s="78">
        <f t="shared" si="27"/>
        <v>0.66607290263718122</v>
      </c>
    </row>
    <row r="122" spans="1:14" x14ac:dyDescent="0.2">
      <c r="A122" s="435"/>
      <c r="B122" s="64" t="s">
        <v>77</v>
      </c>
      <c r="C122" s="83">
        <v>1642</v>
      </c>
      <c r="D122" s="241">
        <v>1508</v>
      </c>
      <c r="E122" s="68">
        <f t="shared" si="28"/>
        <v>1.0888594164456233</v>
      </c>
      <c r="F122" s="10">
        <v>1253</v>
      </c>
      <c r="G122" s="69">
        <f t="shared" si="25"/>
        <v>0.76309378806333739</v>
      </c>
      <c r="H122" s="10">
        <v>1166</v>
      </c>
      <c r="I122" s="216">
        <v>633</v>
      </c>
      <c r="J122" s="10">
        <v>555</v>
      </c>
      <c r="K122" s="178">
        <f t="shared" si="26"/>
        <v>0.41976127320954909</v>
      </c>
      <c r="L122" s="70">
        <f t="shared" si="27"/>
        <v>0.54288164665523153</v>
      </c>
    </row>
    <row r="123" spans="1:14" x14ac:dyDescent="0.2">
      <c r="A123" s="436"/>
      <c r="B123" s="65" t="s">
        <v>45</v>
      </c>
      <c r="C123" s="84">
        <v>5252</v>
      </c>
      <c r="D123" s="242">
        <v>5000</v>
      </c>
      <c r="E123" s="79">
        <f t="shared" si="28"/>
        <v>1.0504</v>
      </c>
      <c r="F123" s="11">
        <v>4677</v>
      </c>
      <c r="G123" s="80">
        <f t="shared" si="25"/>
        <v>0.89051789794364056</v>
      </c>
      <c r="H123" s="11">
        <v>4520</v>
      </c>
      <c r="I123" s="217">
        <v>3469</v>
      </c>
      <c r="J123" s="11">
        <v>3101</v>
      </c>
      <c r="K123" s="179">
        <f t="shared" si="26"/>
        <v>0.69379999999999997</v>
      </c>
      <c r="L123" s="81">
        <f t="shared" si="27"/>
        <v>0.76747787610619467</v>
      </c>
    </row>
    <row r="124" spans="1:14" ht="13.5" thickBot="1" x14ac:dyDescent="0.25">
      <c r="A124" s="62" t="s">
        <v>46</v>
      </c>
      <c r="B124" s="93"/>
      <c r="C124" s="85">
        <v>353682</v>
      </c>
      <c r="D124" s="182">
        <v>160953</v>
      </c>
      <c r="E124" s="87">
        <f t="shared" si="28"/>
        <v>2.1974240927475721</v>
      </c>
      <c r="F124" s="182">
        <v>308579</v>
      </c>
      <c r="G124" s="88">
        <f t="shared" si="25"/>
        <v>0.87247583987876109</v>
      </c>
      <c r="H124" s="182">
        <v>150104</v>
      </c>
      <c r="I124" s="219">
        <v>118728</v>
      </c>
      <c r="J124" s="86">
        <v>112520</v>
      </c>
      <c r="K124" s="88">
        <f t="shared" si="26"/>
        <v>0.73765633445788525</v>
      </c>
      <c r="L124" s="89">
        <f t="shared" si="27"/>
        <v>0.79097159302883335</v>
      </c>
      <c r="N124" s="299"/>
    </row>
    <row r="125" spans="1:14" ht="14.25" thickTop="1" thickBot="1" x14ac:dyDescent="0.25">
      <c r="A125" s="326" t="s">
        <v>179</v>
      </c>
      <c r="B125" s="327"/>
      <c r="C125" s="327"/>
      <c r="D125" s="327"/>
      <c r="E125" s="327"/>
      <c r="F125" s="327"/>
      <c r="G125" s="327"/>
      <c r="H125" s="327"/>
      <c r="I125" s="327"/>
      <c r="J125" s="327"/>
      <c r="K125" s="327"/>
      <c r="L125" s="328"/>
    </row>
    <row r="126" spans="1:14" x14ac:dyDescent="0.2">
      <c r="A126" s="66" t="s">
        <v>43</v>
      </c>
      <c r="B126" s="67"/>
      <c r="C126" s="92">
        <v>278730</v>
      </c>
      <c r="D126" s="183">
        <v>109975</v>
      </c>
      <c r="E126" s="72">
        <f>C126/D126</f>
        <v>2.53448511025233</v>
      </c>
      <c r="F126" s="183">
        <v>244831</v>
      </c>
      <c r="G126" s="73">
        <f>F126/C126</f>
        <v>0.87838051160621389</v>
      </c>
      <c r="H126" s="183">
        <v>104036</v>
      </c>
      <c r="I126" s="183">
        <v>84315</v>
      </c>
      <c r="J126" s="71">
        <v>79341</v>
      </c>
      <c r="K126" s="176">
        <f>I126/D126</f>
        <v>0.76667424414639695</v>
      </c>
      <c r="L126" s="74">
        <f>I126/H126</f>
        <v>0.81044061670960055</v>
      </c>
      <c r="N126" s="299"/>
    </row>
    <row r="127" spans="1:14" x14ac:dyDescent="0.2">
      <c r="A127" s="434" t="s">
        <v>42</v>
      </c>
      <c r="B127" s="63" t="s">
        <v>44</v>
      </c>
      <c r="C127" s="91">
        <v>227851</v>
      </c>
      <c r="D127" s="226">
        <v>98974</v>
      </c>
      <c r="E127" s="76">
        <f>C127/D127</f>
        <v>2.3021298522844384</v>
      </c>
      <c r="F127" s="75">
        <v>200372</v>
      </c>
      <c r="G127" s="77">
        <f t="shared" ref="G127:G134" si="29">F127/C127</f>
        <v>0.87939925653168083</v>
      </c>
      <c r="H127" s="75">
        <v>93377</v>
      </c>
      <c r="I127" s="215">
        <v>72334</v>
      </c>
      <c r="J127" s="75">
        <v>66163</v>
      </c>
      <c r="K127" s="177">
        <f t="shared" ref="K127:K134" si="30">I127/D127</f>
        <v>0.73083840200456684</v>
      </c>
      <c r="L127" s="78">
        <f t="shared" ref="L127:L134" si="31">I127/H127</f>
        <v>0.77464471979181171</v>
      </c>
    </row>
    <row r="128" spans="1:14" x14ac:dyDescent="0.2">
      <c r="A128" s="435"/>
      <c r="B128" s="64" t="s">
        <v>77</v>
      </c>
      <c r="C128" s="83">
        <v>34797</v>
      </c>
      <c r="D128" s="241">
        <v>17592</v>
      </c>
      <c r="E128" s="68">
        <f t="shared" ref="E128:E134" si="32">C128/D128</f>
        <v>1.9780013642564802</v>
      </c>
      <c r="F128" s="10">
        <v>30132</v>
      </c>
      <c r="G128" s="69">
        <f t="shared" si="29"/>
        <v>0.8659367186826451</v>
      </c>
      <c r="H128" s="10">
        <v>15728</v>
      </c>
      <c r="I128" s="10">
        <v>6037</v>
      </c>
      <c r="J128" s="10">
        <v>5478</v>
      </c>
      <c r="K128" s="178">
        <f t="shared" si="30"/>
        <v>0.34316734879490679</v>
      </c>
      <c r="L128" s="70">
        <f t="shared" si="31"/>
        <v>0.38383774160732453</v>
      </c>
    </row>
    <row r="129" spans="1:14" x14ac:dyDescent="0.2">
      <c r="A129" s="436"/>
      <c r="B129" s="65" t="s">
        <v>45</v>
      </c>
      <c r="C129" s="84">
        <v>16082</v>
      </c>
      <c r="D129" s="242">
        <v>13177</v>
      </c>
      <c r="E129" s="79">
        <f t="shared" si="32"/>
        <v>1.2204598922364727</v>
      </c>
      <c r="F129" s="11">
        <v>14327</v>
      </c>
      <c r="G129" s="80">
        <f t="shared" si="29"/>
        <v>0.89087178211665219</v>
      </c>
      <c r="H129" s="11">
        <v>12136</v>
      </c>
      <c r="I129" s="11">
        <v>10432</v>
      </c>
      <c r="J129" s="11">
        <v>8712</v>
      </c>
      <c r="K129" s="179">
        <f t="shared" si="30"/>
        <v>0.79168247704333305</v>
      </c>
      <c r="L129" s="81">
        <f t="shared" si="31"/>
        <v>0.85959129861568884</v>
      </c>
    </row>
    <row r="130" spans="1:14" ht="24.95" customHeight="1" x14ac:dyDescent="0.2">
      <c r="A130" s="437" t="s">
        <v>49</v>
      </c>
      <c r="B130" s="438"/>
      <c r="C130" s="90">
        <v>72694</v>
      </c>
      <c r="D130" s="181">
        <v>57622</v>
      </c>
      <c r="E130" s="59">
        <f t="shared" si="32"/>
        <v>1.2615667626948042</v>
      </c>
      <c r="F130" s="181">
        <v>62823</v>
      </c>
      <c r="G130" s="60">
        <f t="shared" si="29"/>
        <v>0.86421162681926977</v>
      </c>
      <c r="H130" s="181">
        <v>51613</v>
      </c>
      <c r="I130" s="82">
        <v>33392</v>
      </c>
      <c r="J130" s="82">
        <v>30621</v>
      </c>
      <c r="K130" s="180">
        <f t="shared" si="30"/>
        <v>0.57950088507861586</v>
      </c>
      <c r="L130" s="61">
        <f t="shared" si="31"/>
        <v>0.64696878693352455</v>
      </c>
    </row>
    <row r="131" spans="1:14" x14ac:dyDescent="0.2">
      <c r="A131" s="434" t="s">
        <v>42</v>
      </c>
      <c r="B131" s="63" t="s">
        <v>44</v>
      </c>
      <c r="C131" s="91">
        <v>66043</v>
      </c>
      <c r="D131" s="226">
        <v>52733</v>
      </c>
      <c r="E131" s="76">
        <f t="shared" si="32"/>
        <v>1.2524036182276752</v>
      </c>
      <c r="F131" s="75">
        <v>56873</v>
      </c>
      <c r="G131" s="77">
        <f t="shared" si="29"/>
        <v>0.86115106824341714</v>
      </c>
      <c r="H131" s="75">
        <v>47026</v>
      </c>
      <c r="I131" s="75">
        <v>29541</v>
      </c>
      <c r="J131" s="75">
        <v>27066</v>
      </c>
      <c r="K131" s="177">
        <f t="shared" si="30"/>
        <v>0.56019949557203275</v>
      </c>
      <c r="L131" s="78">
        <f t="shared" si="31"/>
        <v>0.6281844086250159</v>
      </c>
    </row>
    <row r="132" spans="1:14" x14ac:dyDescent="0.2">
      <c r="A132" s="435"/>
      <c r="B132" s="64" t="s">
        <v>77</v>
      </c>
      <c r="C132" s="83">
        <v>1375</v>
      </c>
      <c r="D132" s="241">
        <v>1201</v>
      </c>
      <c r="E132" s="68">
        <f t="shared" si="32"/>
        <v>1.144879267277269</v>
      </c>
      <c r="F132" s="10">
        <v>1204</v>
      </c>
      <c r="G132" s="69">
        <f t="shared" si="29"/>
        <v>0.87563636363636366</v>
      </c>
      <c r="H132" s="10">
        <v>1084</v>
      </c>
      <c r="I132" s="10">
        <v>674</v>
      </c>
      <c r="J132" s="10">
        <v>583</v>
      </c>
      <c r="K132" s="178">
        <f t="shared" si="30"/>
        <v>0.56119900083263952</v>
      </c>
      <c r="L132" s="70">
        <f t="shared" si="31"/>
        <v>0.62177121771217714</v>
      </c>
    </row>
    <row r="133" spans="1:14" x14ac:dyDescent="0.2">
      <c r="A133" s="436"/>
      <c r="B133" s="65" t="s">
        <v>45</v>
      </c>
      <c r="C133" s="84">
        <v>5276</v>
      </c>
      <c r="D133" s="242">
        <v>4953</v>
      </c>
      <c r="E133" s="79">
        <f t="shared" si="32"/>
        <v>1.0652130022208763</v>
      </c>
      <c r="F133" s="11">
        <v>4746</v>
      </c>
      <c r="G133" s="80">
        <f t="shared" si="29"/>
        <v>0.89954510993176651</v>
      </c>
      <c r="H133" s="11">
        <v>4509</v>
      </c>
      <c r="I133" s="11">
        <v>3443</v>
      </c>
      <c r="J133" s="11">
        <v>3105</v>
      </c>
      <c r="K133" s="179">
        <f t="shared" si="30"/>
        <v>0.6951342620633959</v>
      </c>
      <c r="L133" s="81">
        <f t="shared" si="31"/>
        <v>0.76358394322466183</v>
      </c>
    </row>
    <row r="134" spans="1:14" ht="13.5" thickBot="1" x14ac:dyDescent="0.25">
      <c r="A134" s="62" t="s">
        <v>46</v>
      </c>
      <c r="B134" s="93"/>
      <c r="C134" s="85">
        <v>351424</v>
      </c>
      <c r="D134" s="182">
        <v>159063</v>
      </c>
      <c r="E134" s="87">
        <f t="shared" si="32"/>
        <v>2.2093384382288779</v>
      </c>
      <c r="F134" s="182">
        <v>307654</v>
      </c>
      <c r="G134" s="88">
        <f t="shared" si="29"/>
        <v>0.87544959934438171</v>
      </c>
      <c r="H134" s="182">
        <v>148653</v>
      </c>
      <c r="I134" s="219">
        <v>115404</v>
      </c>
      <c r="J134" s="86">
        <v>109033</v>
      </c>
      <c r="K134" s="88">
        <f t="shared" si="30"/>
        <v>0.72552384904094602</v>
      </c>
      <c r="L134" s="89">
        <f t="shared" si="31"/>
        <v>0.77633145647918311</v>
      </c>
      <c r="N134" s="299"/>
    </row>
    <row r="135" spans="1:14" ht="14.25" thickTop="1" thickBot="1" x14ac:dyDescent="0.25">
      <c r="A135" s="326" t="s">
        <v>182</v>
      </c>
      <c r="B135" s="327"/>
      <c r="C135" s="327"/>
      <c r="D135" s="327"/>
      <c r="E135" s="327"/>
      <c r="F135" s="327"/>
      <c r="G135" s="327"/>
      <c r="H135" s="327"/>
      <c r="I135" s="327"/>
      <c r="J135" s="327"/>
      <c r="K135" s="327"/>
      <c r="L135" s="328"/>
    </row>
    <row r="136" spans="1:14" x14ac:dyDescent="0.2">
      <c r="A136" s="66" t="s">
        <v>43</v>
      </c>
      <c r="B136" s="67"/>
      <c r="C136" s="92">
        <v>266444</v>
      </c>
      <c r="D136" s="183">
        <v>107169</v>
      </c>
      <c r="E136" s="72">
        <f>C136/D136</f>
        <v>2.4862040328826431</v>
      </c>
      <c r="F136" s="183">
        <v>232491</v>
      </c>
      <c r="G136" s="73">
        <f>F136/C136</f>
        <v>0.87256984582126074</v>
      </c>
      <c r="H136" s="183">
        <v>100961</v>
      </c>
      <c r="I136" s="183">
        <v>81626</v>
      </c>
      <c r="J136" s="71">
        <v>76869</v>
      </c>
      <c r="K136" s="176">
        <f>I136/D136</f>
        <v>0.76165682240200061</v>
      </c>
      <c r="L136" s="74">
        <f>I136/H136</f>
        <v>0.80849040718693355</v>
      </c>
      <c r="N136" s="299"/>
    </row>
    <row r="137" spans="1:14" x14ac:dyDescent="0.2">
      <c r="A137" s="434" t="s">
        <v>42</v>
      </c>
      <c r="B137" s="63" t="s">
        <v>44</v>
      </c>
      <c r="C137" s="91">
        <v>218313</v>
      </c>
      <c r="D137" s="226">
        <v>96418</v>
      </c>
      <c r="E137" s="76">
        <f>C137/D137</f>
        <v>2.2642348938994794</v>
      </c>
      <c r="F137" s="75">
        <v>190718</v>
      </c>
      <c r="G137" s="77">
        <f t="shared" ref="G137:G144" si="33">F137/C137</f>
        <v>0.87359891531883127</v>
      </c>
      <c r="H137" s="75">
        <v>90493</v>
      </c>
      <c r="I137" s="215">
        <v>70356</v>
      </c>
      <c r="J137" s="75">
        <v>64269</v>
      </c>
      <c r="K137" s="177">
        <f t="shared" ref="K137:K144" si="34">I137/D137</f>
        <v>0.7296977742745131</v>
      </c>
      <c r="L137" s="78">
        <f t="shared" ref="L137:L144" si="35">I137/H137</f>
        <v>0.77747450079011637</v>
      </c>
    </row>
    <row r="138" spans="1:14" x14ac:dyDescent="0.2">
      <c r="A138" s="435"/>
      <c r="B138" s="64" t="s">
        <v>77</v>
      </c>
      <c r="C138" s="83">
        <v>32359</v>
      </c>
      <c r="D138" s="241">
        <v>16549</v>
      </c>
      <c r="E138" s="68">
        <f t="shared" ref="E138:E144" si="36">C138/D138</f>
        <v>1.9553447338207746</v>
      </c>
      <c r="F138" s="10">
        <v>27841</v>
      </c>
      <c r="G138" s="69">
        <f t="shared" si="33"/>
        <v>0.86037887450168427</v>
      </c>
      <c r="H138" s="10">
        <v>14888</v>
      </c>
      <c r="I138" s="10">
        <v>4993</v>
      </c>
      <c r="J138" s="10">
        <v>4532</v>
      </c>
      <c r="K138" s="178">
        <f t="shared" si="34"/>
        <v>0.30171007311620035</v>
      </c>
      <c r="L138" s="70">
        <f t="shared" si="35"/>
        <v>0.33537076840408381</v>
      </c>
    </row>
    <row r="139" spans="1:14" x14ac:dyDescent="0.2">
      <c r="A139" s="436"/>
      <c r="B139" s="65" t="s">
        <v>45</v>
      </c>
      <c r="C139" s="84">
        <v>15772</v>
      </c>
      <c r="D139" s="242">
        <v>12948</v>
      </c>
      <c r="E139" s="79">
        <f t="shared" si="36"/>
        <v>1.2181031819586037</v>
      </c>
      <c r="F139" s="11">
        <v>13932</v>
      </c>
      <c r="G139" s="80">
        <f t="shared" si="33"/>
        <v>0.88333756023332488</v>
      </c>
      <c r="H139" s="11">
        <v>11864</v>
      </c>
      <c r="I139" s="11">
        <v>10382</v>
      </c>
      <c r="J139" s="11">
        <v>8909</v>
      </c>
      <c r="K139" s="179">
        <f t="shared" si="34"/>
        <v>0.80182267531665119</v>
      </c>
      <c r="L139" s="81">
        <f t="shared" si="35"/>
        <v>0.87508428860418075</v>
      </c>
    </row>
    <row r="140" spans="1:14" ht="24.95" customHeight="1" x14ac:dyDescent="0.2">
      <c r="A140" s="437" t="s">
        <v>49</v>
      </c>
      <c r="B140" s="438"/>
      <c r="C140" s="90">
        <v>63999</v>
      </c>
      <c r="D140" s="181">
        <v>50917</v>
      </c>
      <c r="E140" s="59">
        <f t="shared" si="36"/>
        <v>1.2569279415519374</v>
      </c>
      <c r="F140" s="181">
        <v>54868</v>
      </c>
      <c r="G140" s="60">
        <f t="shared" si="33"/>
        <v>0.85732589571712059</v>
      </c>
      <c r="H140" s="181">
        <v>45246</v>
      </c>
      <c r="I140" s="82">
        <v>30273</v>
      </c>
      <c r="J140" s="82">
        <v>27640</v>
      </c>
      <c r="K140" s="180">
        <f t="shared" si="34"/>
        <v>0.59455584578824361</v>
      </c>
      <c r="L140" s="61">
        <f t="shared" si="35"/>
        <v>0.66907571940060995</v>
      </c>
    </row>
    <row r="141" spans="1:14" x14ac:dyDescent="0.2">
      <c r="A141" s="434" t="s">
        <v>42</v>
      </c>
      <c r="B141" s="63" t="s">
        <v>44</v>
      </c>
      <c r="C141" s="91">
        <v>56965</v>
      </c>
      <c r="D141" s="226">
        <v>45920</v>
      </c>
      <c r="E141" s="76">
        <f t="shared" si="36"/>
        <v>1.2405270034843205</v>
      </c>
      <c r="F141" s="75">
        <v>48776</v>
      </c>
      <c r="G141" s="77">
        <f t="shared" si="33"/>
        <v>0.85624506275783374</v>
      </c>
      <c r="H141" s="75">
        <v>40609</v>
      </c>
      <c r="I141" s="75">
        <v>26224</v>
      </c>
      <c r="J141" s="75">
        <v>23913</v>
      </c>
      <c r="K141" s="177">
        <f t="shared" si="34"/>
        <v>0.57108013937282232</v>
      </c>
      <c r="L141" s="78">
        <f t="shared" si="35"/>
        <v>0.64576817946760567</v>
      </c>
    </row>
    <row r="142" spans="1:14" x14ac:dyDescent="0.2">
      <c r="A142" s="435"/>
      <c r="B142" s="64" t="s">
        <v>77</v>
      </c>
      <c r="C142" s="83">
        <v>1815</v>
      </c>
      <c r="D142" s="241">
        <v>1677</v>
      </c>
      <c r="E142" s="68">
        <f t="shared" si="36"/>
        <v>1.0822898032200359</v>
      </c>
      <c r="F142" s="10">
        <v>1377</v>
      </c>
      <c r="G142" s="69">
        <f t="shared" si="33"/>
        <v>0.75867768595041318</v>
      </c>
      <c r="H142" s="10">
        <v>1274</v>
      </c>
      <c r="I142" s="10">
        <v>810</v>
      </c>
      <c r="J142" s="10">
        <v>691</v>
      </c>
      <c r="K142" s="178">
        <f t="shared" si="34"/>
        <v>0.48300536672629696</v>
      </c>
      <c r="L142" s="70">
        <f t="shared" si="35"/>
        <v>0.63579277864992145</v>
      </c>
    </row>
    <row r="143" spans="1:14" x14ac:dyDescent="0.2">
      <c r="A143" s="436"/>
      <c r="B143" s="65" t="s">
        <v>45</v>
      </c>
      <c r="C143" s="84">
        <v>5219</v>
      </c>
      <c r="D143" s="242">
        <v>4864</v>
      </c>
      <c r="E143" s="79">
        <f t="shared" si="36"/>
        <v>1.072985197368421</v>
      </c>
      <c r="F143" s="11">
        <v>4715</v>
      </c>
      <c r="G143" s="80">
        <f t="shared" si="33"/>
        <v>0.90342977581912243</v>
      </c>
      <c r="H143" s="11">
        <v>4467</v>
      </c>
      <c r="I143" s="11">
        <v>3465</v>
      </c>
      <c r="J143" s="11">
        <v>3147</v>
      </c>
      <c r="K143" s="179">
        <f t="shared" si="34"/>
        <v>0.71237664473684215</v>
      </c>
      <c r="L143" s="81">
        <f t="shared" si="35"/>
        <v>0.77568838146406982</v>
      </c>
    </row>
    <row r="144" spans="1:14" ht="13.5" thickBot="1" x14ac:dyDescent="0.25">
      <c r="A144" s="62" t="s">
        <v>46</v>
      </c>
      <c r="B144" s="93"/>
      <c r="C144" s="85">
        <v>330443</v>
      </c>
      <c r="D144" s="182">
        <v>150411</v>
      </c>
      <c r="E144" s="87">
        <f t="shared" si="36"/>
        <v>2.1969337348997082</v>
      </c>
      <c r="F144" s="182">
        <v>287359</v>
      </c>
      <c r="G144" s="88">
        <f t="shared" si="33"/>
        <v>0.86961745293439419</v>
      </c>
      <c r="H144" s="182">
        <v>140035</v>
      </c>
      <c r="I144" s="219">
        <v>109919</v>
      </c>
      <c r="J144" s="86">
        <v>103822</v>
      </c>
      <c r="K144" s="88">
        <f t="shared" si="34"/>
        <v>0.73079096608625704</v>
      </c>
      <c r="L144" s="89">
        <f t="shared" si="35"/>
        <v>0.78493947941586029</v>
      </c>
      <c r="N144" s="299"/>
    </row>
    <row r="145" spans="1:14" ht="14.25" thickTop="1" thickBot="1" x14ac:dyDescent="0.25">
      <c r="A145" s="326" t="s">
        <v>198</v>
      </c>
      <c r="B145" s="327"/>
      <c r="C145" s="327"/>
      <c r="D145" s="327"/>
      <c r="E145" s="327"/>
      <c r="F145" s="327"/>
      <c r="G145" s="327"/>
      <c r="H145" s="327"/>
      <c r="I145" s="327"/>
      <c r="J145" s="327"/>
      <c r="K145" s="327"/>
      <c r="L145" s="328"/>
      <c r="N145" s="299"/>
    </row>
    <row r="146" spans="1:14" x14ac:dyDescent="0.2">
      <c r="A146" s="66" t="s">
        <v>43</v>
      </c>
      <c r="B146" s="67"/>
      <c r="C146" s="92">
        <v>252386</v>
      </c>
      <c r="D146" s="183">
        <v>103054</v>
      </c>
      <c r="E146" s="72">
        <f>C146/D146</f>
        <v>2.4490655384555668</v>
      </c>
      <c r="F146" s="183">
        <v>219205</v>
      </c>
      <c r="G146" s="73">
        <f>F146/C146</f>
        <v>0.86853074259269536</v>
      </c>
      <c r="H146" s="183">
        <v>96622</v>
      </c>
      <c r="I146" s="183">
        <v>78968</v>
      </c>
      <c r="J146" s="71">
        <v>74406</v>
      </c>
      <c r="K146" s="176">
        <f>I146/D146</f>
        <v>0.76627787373609957</v>
      </c>
      <c r="L146" s="74">
        <f>I146/H146</f>
        <v>0.81728798824284321</v>
      </c>
      <c r="N146" s="299"/>
    </row>
    <row r="147" spans="1:14" x14ac:dyDescent="0.2">
      <c r="A147" s="434" t="s">
        <v>42</v>
      </c>
      <c r="B147" s="63" t="s">
        <v>44</v>
      </c>
      <c r="C147" s="91">
        <v>205572</v>
      </c>
      <c r="D147" s="226">
        <v>92584</v>
      </c>
      <c r="E147" s="76">
        <f>C147/D147</f>
        <v>2.2203836516028685</v>
      </c>
      <c r="F147" s="75">
        <v>178201</v>
      </c>
      <c r="G147" s="77">
        <f t="shared" ref="G147:G154" si="37">F147/C147</f>
        <v>0.86685443542894947</v>
      </c>
      <c r="H147" s="75">
        <v>86655</v>
      </c>
      <c r="I147" s="215">
        <v>67687</v>
      </c>
      <c r="J147" s="75">
        <v>61907</v>
      </c>
      <c r="K147" s="177">
        <f t="shared" ref="K147:K154" si="38">I147/D147</f>
        <v>0.73108744491488808</v>
      </c>
      <c r="L147" s="78">
        <f t="shared" ref="L147:L154" si="39">I147/H147</f>
        <v>0.7811089954416941</v>
      </c>
      <c r="N147" s="299"/>
    </row>
    <row r="148" spans="1:14" x14ac:dyDescent="0.2">
      <c r="A148" s="435"/>
      <c r="B148" s="64" t="s">
        <v>77</v>
      </c>
      <c r="C148" s="83">
        <v>31588</v>
      </c>
      <c r="D148" s="241">
        <v>16390</v>
      </c>
      <c r="E148" s="68">
        <f t="shared" ref="E148:E154" si="40">C148/D148</f>
        <v>1.9272727272727272</v>
      </c>
      <c r="F148" s="10">
        <v>27223</v>
      </c>
      <c r="G148" s="69">
        <f t="shared" si="37"/>
        <v>0.86181461314423202</v>
      </c>
      <c r="H148" s="10">
        <v>14640</v>
      </c>
      <c r="I148" s="10">
        <v>5186</v>
      </c>
      <c r="J148" s="10">
        <v>4763</v>
      </c>
      <c r="K148" s="178">
        <f t="shared" si="38"/>
        <v>0.31641244661378892</v>
      </c>
      <c r="L148" s="70">
        <f t="shared" si="39"/>
        <v>0.35423497267759563</v>
      </c>
      <c r="N148" s="299"/>
    </row>
    <row r="149" spans="1:14" x14ac:dyDescent="0.2">
      <c r="A149" s="436"/>
      <c r="B149" s="65" t="s">
        <v>45</v>
      </c>
      <c r="C149" s="84">
        <v>15226</v>
      </c>
      <c r="D149" s="242">
        <v>12163</v>
      </c>
      <c r="E149" s="79">
        <f t="shared" si="40"/>
        <v>1.2518293184247307</v>
      </c>
      <c r="F149" s="11">
        <v>13781</v>
      </c>
      <c r="G149" s="80">
        <f t="shared" si="37"/>
        <v>0.90509654538289763</v>
      </c>
      <c r="H149" s="11">
        <v>11428</v>
      </c>
      <c r="I149" s="11">
        <v>9971</v>
      </c>
      <c r="J149" s="11">
        <v>8535</v>
      </c>
      <c r="K149" s="179">
        <f t="shared" si="38"/>
        <v>0.81978130395461646</v>
      </c>
      <c r="L149" s="81">
        <f t="shared" si="39"/>
        <v>0.87250612530626537</v>
      </c>
      <c r="N149" s="299"/>
    </row>
    <row r="150" spans="1:14" x14ac:dyDescent="0.2">
      <c r="A150" s="437" t="s">
        <v>49</v>
      </c>
      <c r="B150" s="438"/>
      <c r="C150" s="90">
        <v>59040</v>
      </c>
      <c r="D150" s="181">
        <v>48175</v>
      </c>
      <c r="E150" s="59">
        <f t="shared" si="40"/>
        <v>1.225531914893617</v>
      </c>
      <c r="F150" s="181">
        <v>49788</v>
      </c>
      <c r="G150" s="60">
        <f t="shared" si="37"/>
        <v>0.84329268292682924</v>
      </c>
      <c r="H150" s="181">
        <v>42093</v>
      </c>
      <c r="I150" s="82">
        <v>28302</v>
      </c>
      <c r="J150" s="82">
        <v>25472</v>
      </c>
      <c r="K150" s="180">
        <f t="shared" si="38"/>
        <v>0.58748313440581212</v>
      </c>
      <c r="L150" s="61">
        <f t="shared" si="39"/>
        <v>0.67236832727531892</v>
      </c>
      <c r="N150" s="299"/>
    </row>
    <row r="151" spans="1:14" x14ac:dyDescent="0.2">
      <c r="A151" s="434" t="s">
        <v>42</v>
      </c>
      <c r="B151" s="63" t="s">
        <v>44</v>
      </c>
      <c r="C151" s="91">
        <v>52776</v>
      </c>
      <c r="D151" s="226">
        <v>42771</v>
      </c>
      <c r="E151" s="76">
        <f t="shared" si="40"/>
        <v>1.2339201795609174</v>
      </c>
      <c r="F151" s="75">
        <v>44111</v>
      </c>
      <c r="G151" s="77">
        <f t="shared" si="37"/>
        <v>0.83581552220706379</v>
      </c>
      <c r="H151" s="75">
        <v>37085</v>
      </c>
      <c r="I151" s="75">
        <v>24464</v>
      </c>
      <c r="J151" s="75">
        <v>22006</v>
      </c>
      <c r="K151" s="177">
        <f t="shared" si="38"/>
        <v>0.57197633910827428</v>
      </c>
      <c r="L151" s="78">
        <f t="shared" si="39"/>
        <v>0.65967372252932455</v>
      </c>
      <c r="N151" s="299"/>
    </row>
    <row r="152" spans="1:14" x14ac:dyDescent="0.2">
      <c r="A152" s="435"/>
      <c r="B152" s="64" t="s">
        <v>77</v>
      </c>
      <c r="C152" s="83">
        <v>1017</v>
      </c>
      <c r="D152" s="241">
        <v>872</v>
      </c>
      <c r="E152" s="68">
        <f t="shared" si="40"/>
        <v>1.1662844036697249</v>
      </c>
      <c r="F152" s="10">
        <v>867</v>
      </c>
      <c r="G152" s="69">
        <f t="shared" si="37"/>
        <v>0.85250737463126847</v>
      </c>
      <c r="H152" s="10">
        <v>761</v>
      </c>
      <c r="I152" s="10">
        <v>426</v>
      </c>
      <c r="J152" s="10">
        <v>373</v>
      </c>
      <c r="K152" s="178">
        <f t="shared" si="38"/>
        <v>0.48853211009174313</v>
      </c>
      <c r="L152" s="70">
        <f t="shared" si="39"/>
        <v>0.55978975032851508</v>
      </c>
      <c r="N152" s="299"/>
    </row>
    <row r="153" spans="1:14" x14ac:dyDescent="0.2">
      <c r="A153" s="436"/>
      <c r="B153" s="65" t="s">
        <v>45</v>
      </c>
      <c r="C153" s="84">
        <v>5247</v>
      </c>
      <c r="D153" s="242">
        <v>4856</v>
      </c>
      <c r="E153" s="79">
        <f t="shared" si="40"/>
        <v>1.080518945634267</v>
      </c>
      <c r="F153" s="11">
        <v>4800</v>
      </c>
      <c r="G153" s="80">
        <f t="shared" si="37"/>
        <v>0.91480846197827326</v>
      </c>
      <c r="H153" s="11">
        <v>4507</v>
      </c>
      <c r="I153" s="11">
        <v>3463</v>
      </c>
      <c r="J153" s="11">
        <v>3104</v>
      </c>
      <c r="K153" s="179">
        <f t="shared" si="38"/>
        <v>0.71313838550247122</v>
      </c>
      <c r="L153" s="81">
        <f t="shared" si="39"/>
        <v>0.76836032837807855</v>
      </c>
      <c r="N153" s="299"/>
    </row>
    <row r="154" spans="1:14" ht="13.5" thickBot="1" x14ac:dyDescent="0.25">
      <c r="A154" s="62" t="s">
        <v>46</v>
      </c>
      <c r="B154" s="93"/>
      <c r="C154" s="85">
        <v>311426</v>
      </c>
      <c r="D154" s="182">
        <v>143019</v>
      </c>
      <c r="E154" s="87">
        <f t="shared" si="40"/>
        <v>2.1775148756458931</v>
      </c>
      <c r="F154" s="182">
        <v>268983</v>
      </c>
      <c r="G154" s="88">
        <f t="shared" si="37"/>
        <v>0.86371401231753286</v>
      </c>
      <c r="H154" s="182">
        <v>132129</v>
      </c>
      <c r="I154" s="219">
        <v>105074</v>
      </c>
      <c r="J154" s="86">
        <v>99145</v>
      </c>
      <c r="K154" s="88">
        <f t="shared" si="38"/>
        <v>0.73468560121382476</v>
      </c>
      <c r="L154" s="89">
        <f t="shared" si="39"/>
        <v>0.79523798711864924</v>
      </c>
      <c r="N154" s="299"/>
    </row>
    <row r="155" spans="1:14" ht="14.25" thickTop="1" thickBot="1" x14ac:dyDescent="0.25">
      <c r="A155" s="326" t="s">
        <v>200</v>
      </c>
      <c r="B155" s="327"/>
      <c r="C155" s="327"/>
      <c r="D155" s="327"/>
      <c r="E155" s="327"/>
      <c r="F155" s="327"/>
      <c r="G155" s="327"/>
      <c r="H155" s="327"/>
      <c r="I155" s="327"/>
      <c r="J155" s="327"/>
      <c r="K155" s="327"/>
      <c r="L155" s="328"/>
      <c r="N155" s="299"/>
    </row>
    <row r="156" spans="1:14" x14ac:dyDescent="0.2">
      <c r="A156" s="66" t="s">
        <v>43</v>
      </c>
      <c r="B156" s="67"/>
      <c r="C156" s="92">
        <f>SUM(C157:C159)</f>
        <v>223697</v>
      </c>
      <c r="D156" s="183">
        <v>92734</v>
      </c>
      <c r="E156" s="72">
        <f>C156/D156</f>
        <v>2.4122436215411822</v>
      </c>
      <c r="F156" s="183">
        <f>SUM(F157:F159)</f>
        <v>193567</v>
      </c>
      <c r="G156" s="73">
        <f>F156/C156</f>
        <v>0.86530887763358466</v>
      </c>
      <c r="H156" s="183">
        <v>86597</v>
      </c>
      <c r="I156" s="183">
        <v>70661</v>
      </c>
      <c r="J156" s="71">
        <v>66149</v>
      </c>
      <c r="K156" s="176">
        <f>I156/D156</f>
        <v>0.76197511160954989</v>
      </c>
      <c r="L156" s="74">
        <f>I156/H156</f>
        <v>0.81597514925459314</v>
      </c>
      <c r="N156" s="299"/>
    </row>
    <row r="157" spans="1:14" ht="12.75" customHeight="1" x14ac:dyDescent="0.2">
      <c r="A157" s="434" t="s">
        <v>42</v>
      </c>
      <c r="B157" s="63" t="s">
        <v>44</v>
      </c>
      <c r="C157" s="91">
        <v>178632</v>
      </c>
      <c r="D157" s="226">
        <v>82629</v>
      </c>
      <c r="E157" s="76">
        <f>C157/D157</f>
        <v>2.1618560069709183</v>
      </c>
      <c r="F157" s="75">
        <v>154627</v>
      </c>
      <c r="G157" s="77">
        <f t="shared" ref="G157:G164" si="41">F157/C157</f>
        <v>0.86561758251601062</v>
      </c>
      <c r="H157" s="75">
        <v>76889</v>
      </c>
      <c r="I157" s="215">
        <v>60175</v>
      </c>
      <c r="J157" s="75">
        <v>54301</v>
      </c>
      <c r="K157" s="177">
        <f t="shared" ref="K157:K164" si="42">I157/D157</f>
        <v>0.72825521306078977</v>
      </c>
      <c r="L157" s="78">
        <f t="shared" ref="L157:L164" si="43">I157/H157</f>
        <v>0.78262170141372633</v>
      </c>
      <c r="N157" s="299"/>
    </row>
    <row r="158" spans="1:14" x14ac:dyDescent="0.2">
      <c r="A158" s="435"/>
      <c r="B158" s="64" t="s">
        <v>77</v>
      </c>
      <c r="C158" s="83">
        <v>31229</v>
      </c>
      <c r="D158" s="241">
        <v>15861</v>
      </c>
      <c r="E158" s="68">
        <f t="shared" ref="E158:E164" si="44">C158/D158</f>
        <v>1.9689174705251875</v>
      </c>
      <c r="F158" s="10">
        <v>26740</v>
      </c>
      <c r="G158" s="69">
        <f t="shared" si="41"/>
        <v>0.8562554036312402</v>
      </c>
      <c r="H158" s="10">
        <v>14047</v>
      </c>
      <c r="I158" s="10">
        <v>5187</v>
      </c>
      <c r="J158" s="10">
        <v>4670</v>
      </c>
      <c r="K158" s="178">
        <f t="shared" si="42"/>
        <v>0.32702856062038965</v>
      </c>
      <c r="L158" s="70">
        <f t="shared" si="43"/>
        <v>0.3692603402861821</v>
      </c>
      <c r="N158" s="299"/>
    </row>
    <row r="159" spans="1:14" x14ac:dyDescent="0.2">
      <c r="A159" s="436"/>
      <c r="B159" s="65" t="s">
        <v>45</v>
      </c>
      <c r="C159" s="84">
        <v>13836</v>
      </c>
      <c r="D159" s="242">
        <v>11218</v>
      </c>
      <c r="E159" s="79">
        <f t="shared" si="44"/>
        <v>1.2333749331431627</v>
      </c>
      <c r="F159" s="11">
        <v>12200</v>
      </c>
      <c r="G159" s="80">
        <f t="shared" si="41"/>
        <v>0.88175773344897368</v>
      </c>
      <c r="H159" s="11">
        <v>10305</v>
      </c>
      <c r="I159" s="11">
        <v>9250</v>
      </c>
      <c r="J159" s="11">
        <v>8031</v>
      </c>
      <c r="K159" s="179">
        <f t="shared" si="42"/>
        <v>0.82456765911927254</v>
      </c>
      <c r="L159" s="81">
        <f t="shared" si="43"/>
        <v>0.89762251334303733</v>
      </c>
      <c r="N159" s="299"/>
    </row>
    <row r="160" spans="1:14" ht="12.75" customHeight="1" x14ac:dyDescent="0.2">
      <c r="A160" s="437" t="s">
        <v>49</v>
      </c>
      <c r="B160" s="438"/>
      <c r="C160" s="90">
        <f>SUM(C161:C163)</f>
        <v>55726</v>
      </c>
      <c r="D160" s="181">
        <v>44021</v>
      </c>
      <c r="E160" s="59">
        <f t="shared" si="44"/>
        <v>1.265895822448377</v>
      </c>
      <c r="F160" s="181">
        <f>SUM(F161:F163)</f>
        <v>46582</v>
      </c>
      <c r="G160" s="60">
        <f t="shared" si="41"/>
        <v>0.83591142375192906</v>
      </c>
      <c r="H160" s="181">
        <v>37975</v>
      </c>
      <c r="I160" s="82">
        <v>26424</v>
      </c>
      <c r="J160" s="82">
        <v>23707</v>
      </c>
      <c r="K160" s="180">
        <f t="shared" si="42"/>
        <v>0.6002589673110561</v>
      </c>
      <c r="L160" s="61">
        <f t="shared" si="43"/>
        <v>0.6958262014483213</v>
      </c>
      <c r="N160" s="299"/>
    </row>
    <row r="161" spans="1:14" ht="12.75" customHeight="1" x14ac:dyDescent="0.2">
      <c r="A161" s="434" t="s">
        <v>42</v>
      </c>
      <c r="B161" s="63" t="s">
        <v>44</v>
      </c>
      <c r="C161" s="91">
        <v>48832</v>
      </c>
      <c r="D161" s="226">
        <v>39190</v>
      </c>
      <c r="E161" s="76">
        <f t="shared" si="44"/>
        <v>1.2460321510589436</v>
      </c>
      <c r="F161" s="75">
        <v>40472</v>
      </c>
      <c r="G161" s="77">
        <f t="shared" si="41"/>
        <v>0.82880078636959376</v>
      </c>
      <c r="H161" s="75">
        <v>33695</v>
      </c>
      <c r="I161" s="75">
        <v>22774</v>
      </c>
      <c r="J161" s="75">
        <v>20325</v>
      </c>
      <c r="K161" s="177">
        <f t="shared" si="42"/>
        <v>0.58111763204899214</v>
      </c>
      <c r="L161" s="78">
        <f t="shared" si="43"/>
        <v>0.67588663006380767</v>
      </c>
      <c r="N161" s="299"/>
    </row>
    <row r="162" spans="1:14" x14ac:dyDescent="0.2">
      <c r="A162" s="435"/>
      <c r="B162" s="64" t="s">
        <v>77</v>
      </c>
      <c r="C162" s="83">
        <v>1774</v>
      </c>
      <c r="D162" s="241">
        <v>1485</v>
      </c>
      <c r="E162" s="68">
        <f t="shared" si="44"/>
        <v>1.1946127946127947</v>
      </c>
      <c r="F162" s="10">
        <v>1508</v>
      </c>
      <c r="G162" s="69">
        <f t="shared" si="41"/>
        <v>0.8500563697857948</v>
      </c>
      <c r="H162" s="10">
        <v>1302</v>
      </c>
      <c r="I162" s="10">
        <v>833</v>
      </c>
      <c r="J162" s="10">
        <v>717</v>
      </c>
      <c r="K162" s="178">
        <f t="shared" si="42"/>
        <v>0.56094276094276097</v>
      </c>
      <c r="L162" s="70">
        <f t="shared" si="43"/>
        <v>0.63978494623655913</v>
      </c>
      <c r="N162" s="299"/>
    </row>
    <row r="163" spans="1:14" x14ac:dyDescent="0.2">
      <c r="A163" s="436"/>
      <c r="B163" s="65" t="s">
        <v>45</v>
      </c>
      <c r="C163" s="84">
        <v>5120</v>
      </c>
      <c r="D163" s="242">
        <v>4738</v>
      </c>
      <c r="E163" s="79">
        <f t="shared" si="44"/>
        <v>1.0806247361756016</v>
      </c>
      <c r="F163" s="11">
        <v>4602</v>
      </c>
      <c r="G163" s="80">
        <f t="shared" si="41"/>
        <v>0.89882812499999998</v>
      </c>
      <c r="H163" s="11">
        <v>4314</v>
      </c>
      <c r="I163" s="11">
        <v>3114</v>
      </c>
      <c r="J163" s="11">
        <v>2808</v>
      </c>
      <c r="K163" s="179">
        <f t="shared" si="42"/>
        <v>0.65723934149430141</v>
      </c>
      <c r="L163" s="81">
        <f t="shared" si="43"/>
        <v>0.72183588317107095</v>
      </c>
      <c r="N163" s="299"/>
    </row>
    <row r="164" spans="1:14" ht="13.5" thickBot="1" x14ac:dyDescent="0.25">
      <c r="A164" s="62" t="s">
        <v>46</v>
      </c>
      <c r="B164" s="93"/>
      <c r="C164" s="85">
        <f>C156+C160</f>
        <v>279423</v>
      </c>
      <c r="D164" s="182">
        <f>'1999 - 2025'!I299</f>
        <v>130090</v>
      </c>
      <c r="E164" s="87">
        <f t="shared" si="44"/>
        <v>2.1479206703051732</v>
      </c>
      <c r="F164" s="182">
        <f>F156+F160</f>
        <v>240149</v>
      </c>
      <c r="G164" s="88">
        <f t="shared" si="41"/>
        <v>0.85944607280002006</v>
      </c>
      <c r="H164" s="182">
        <f>'1999 - 2025'!I305</f>
        <v>119507</v>
      </c>
      <c r="I164" s="219">
        <f>'1999 - 2025'!I301</f>
        <v>95146</v>
      </c>
      <c r="J164" s="86">
        <f>'1999 - 2025'!I303</f>
        <v>89229</v>
      </c>
      <c r="K164" s="88">
        <f t="shared" si="42"/>
        <v>0.73138596356368668</v>
      </c>
      <c r="L164" s="89">
        <f t="shared" si="43"/>
        <v>0.79615420017237482</v>
      </c>
      <c r="N164" s="299"/>
    </row>
    <row r="165" spans="1:14" ht="14.25" thickTop="1" thickBot="1" x14ac:dyDescent="0.25">
      <c r="A165" s="326" t="s">
        <v>205</v>
      </c>
      <c r="B165" s="327"/>
      <c r="C165" s="327"/>
      <c r="D165" s="327"/>
      <c r="E165" s="327"/>
      <c r="F165" s="327"/>
      <c r="G165" s="327"/>
      <c r="H165" s="327"/>
      <c r="I165" s="327"/>
      <c r="J165" s="327"/>
      <c r="K165" s="327"/>
      <c r="L165" s="328"/>
      <c r="N165" s="299"/>
    </row>
    <row r="166" spans="1:14" x14ac:dyDescent="0.2">
      <c r="A166" s="66" t="s">
        <v>43</v>
      </c>
      <c r="B166" s="67"/>
      <c r="C166" s="92">
        <f>SUM(C167:C169)</f>
        <v>209845</v>
      </c>
      <c r="D166" s="183">
        <v>86823</v>
      </c>
      <c r="E166" s="72">
        <f>C166/D166</f>
        <v>2.4169286940096519</v>
      </c>
      <c r="F166" s="183">
        <f>SUM(F167:F169)</f>
        <v>181016</v>
      </c>
      <c r="G166" s="73">
        <f>F166/C166</f>
        <v>0.86261764635802618</v>
      </c>
      <c r="H166" s="183">
        <v>81044</v>
      </c>
      <c r="I166" s="183">
        <v>66389</v>
      </c>
      <c r="J166" s="71">
        <v>62028</v>
      </c>
      <c r="K166" s="176">
        <f>I166/D166</f>
        <v>0.76464761641500523</v>
      </c>
      <c r="L166" s="74">
        <f>I166/H166</f>
        <v>0.81917230146587039</v>
      </c>
      <c r="N166" s="299"/>
    </row>
    <row r="167" spans="1:14" ht="12.75" customHeight="1" x14ac:dyDescent="0.2">
      <c r="A167" s="434" t="s">
        <v>42</v>
      </c>
      <c r="B167" s="63" t="s">
        <v>44</v>
      </c>
      <c r="C167" s="91">
        <v>167100</v>
      </c>
      <c r="D167" s="226">
        <v>77049</v>
      </c>
      <c r="E167" s="76">
        <f>C167/D167</f>
        <v>2.1687497566483667</v>
      </c>
      <c r="F167" s="75">
        <v>144054</v>
      </c>
      <c r="G167" s="77">
        <f t="shared" ref="G167:G174" si="45">F167/C167</f>
        <v>0.86208258527827653</v>
      </c>
      <c r="H167" s="75">
        <v>71501</v>
      </c>
      <c r="I167" s="215">
        <v>56533</v>
      </c>
      <c r="J167" s="75">
        <v>51032</v>
      </c>
      <c r="K167" s="177">
        <f t="shared" ref="K167:K174" si="46">I167/D167</f>
        <v>0.73372788744824724</v>
      </c>
      <c r="L167" s="78">
        <f t="shared" ref="L167:L174" si="47">I167/H167</f>
        <v>0.79066027048572751</v>
      </c>
      <c r="N167" s="299"/>
    </row>
    <row r="168" spans="1:14" x14ac:dyDescent="0.2">
      <c r="A168" s="435"/>
      <c r="B168" s="64" t="s">
        <v>77</v>
      </c>
      <c r="C168" s="83">
        <v>30253</v>
      </c>
      <c r="D168" s="241">
        <v>14805</v>
      </c>
      <c r="E168" s="68">
        <f t="shared" ref="E168:E174" si="48">C168/D168</f>
        <v>2.0434312732185074</v>
      </c>
      <c r="F168" s="10">
        <v>25950</v>
      </c>
      <c r="G168" s="69">
        <f t="shared" si="45"/>
        <v>0.85776617194988924</v>
      </c>
      <c r="H168" s="10">
        <v>13395</v>
      </c>
      <c r="I168" s="10">
        <v>5159</v>
      </c>
      <c r="J168" s="10">
        <v>4606</v>
      </c>
      <c r="K168" s="178">
        <f t="shared" si="46"/>
        <v>0.34846335697399528</v>
      </c>
      <c r="L168" s="70">
        <f t="shared" si="47"/>
        <v>0.38514371033967898</v>
      </c>
      <c r="N168" s="299"/>
    </row>
    <row r="169" spans="1:14" x14ac:dyDescent="0.2">
      <c r="A169" s="436"/>
      <c r="B169" s="65" t="s">
        <v>45</v>
      </c>
      <c r="C169" s="84">
        <v>12492</v>
      </c>
      <c r="D169" s="242">
        <v>10145</v>
      </c>
      <c r="E169" s="79">
        <f t="shared" si="48"/>
        <v>1.2313454903893544</v>
      </c>
      <c r="F169" s="11">
        <v>11012</v>
      </c>
      <c r="G169" s="80">
        <f t="shared" si="45"/>
        <v>0.88152417547230222</v>
      </c>
      <c r="H169" s="11">
        <v>9284</v>
      </c>
      <c r="I169" s="11">
        <v>8398</v>
      </c>
      <c r="J169" s="11">
        <v>7134</v>
      </c>
      <c r="K169" s="179">
        <f t="shared" si="46"/>
        <v>0.82779694430754069</v>
      </c>
      <c r="L169" s="81">
        <f t="shared" si="47"/>
        <v>0.90456699698405862</v>
      </c>
      <c r="N169" s="299"/>
    </row>
    <row r="170" spans="1:14" ht="12.75" customHeight="1" x14ac:dyDescent="0.2">
      <c r="A170" s="437" t="s">
        <v>49</v>
      </c>
      <c r="B170" s="438"/>
      <c r="C170" s="90">
        <f>SUM(C171:C173)</f>
        <v>51258</v>
      </c>
      <c r="D170" s="181">
        <v>40598</v>
      </c>
      <c r="E170" s="59">
        <f t="shared" si="48"/>
        <v>1.262574511059658</v>
      </c>
      <c r="F170" s="181">
        <f>SUM(F171:F173)</f>
        <v>42615</v>
      </c>
      <c r="G170" s="60">
        <f t="shared" si="45"/>
        <v>0.83138241835420812</v>
      </c>
      <c r="H170" s="181">
        <v>35115</v>
      </c>
      <c r="I170" s="82">
        <v>25472</v>
      </c>
      <c r="J170" s="82">
        <v>22810</v>
      </c>
      <c r="K170" s="180">
        <f t="shared" si="46"/>
        <v>0.62742006995418498</v>
      </c>
      <c r="L170" s="61">
        <f t="shared" si="47"/>
        <v>0.72538801082158622</v>
      </c>
      <c r="N170" s="299"/>
    </row>
    <row r="171" spans="1:14" ht="12.75" customHeight="1" x14ac:dyDescent="0.2">
      <c r="A171" s="434" t="s">
        <v>42</v>
      </c>
      <c r="B171" s="63" t="s">
        <v>44</v>
      </c>
      <c r="C171" s="91">
        <v>45072</v>
      </c>
      <c r="D171" s="226">
        <v>36176</v>
      </c>
      <c r="E171" s="76">
        <f t="shared" si="48"/>
        <v>1.2459088898717381</v>
      </c>
      <c r="F171" s="75">
        <v>37278</v>
      </c>
      <c r="G171" s="77">
        <f t="shared" si="45"/>
        <v>0.82707667731629397</v>
      </c>
      <c r="H171" s="75">
        <v>31051</v>
      </c>
      <c r="I171" s="75">
        <v>22031</v>
      </c>
      <c r="J171" s="75">
        <v>19646</v>
      </c>
      <c r="K171" s="177">
        <f t="shared" si="46"/>
        <v>0.60899491375497572</v>
      </c>
      <c r="L171" s="78">
        <f t="shared" si="47"/>
        <v>0.70951016070335904</v>
      </c>
      <c r="N171" s="299"/>
    </row>
    <row r="172" spans="1:14" x14ac:dyDescent="0.2">
      <c r="A172" s="435"/>
      <c r="B172" s="64" t="s">
        <v>77</v>
      </c>
      <c r="C172" s="83">
        <v>1293</v>
      </c>
      <c r="D172" s="241">
        <v>1037</v>
      </c>
      <c r="E172" s="68">
        <f t="shared" si="48"/>
        <v>1.2468659594985536</v>
      </c>
      <c r="F172" s="10">
        <v>1071</v>
      </c>
      <c r="G172" s="69">
        <f t="shared" si="45"/>
        <v>0.82830626450116007</v>
      </c>
      <c r="H172" s="10">
        <v>896</v>
      </c>
      <c r="I172" s="10">
        <v>455</v>
      </c>
      <c r="J172" s="10">
        <v>378</v>
      </c>
      <c r="K172" s="178">
        <f t="shared" si="46"/>
        <v>0.43876567020250723</v>
      </c>
      <c r="L172" s="70">
        <f t="shared" si="47"/>
        <v>0.5078125</v>
      </c>
      <c r="N172" s="299"/>
    </row>
    <row r="173" spans="1:14" x14ac:dyDescent="0.2">
      <c r="A173" s="436"/>
      <c r="B173" s="65" t="s">
        <v>45</v>
      </c>
      <c r="C173" s="84">
        <v>4893</v>
      </c>
      <c r="D173" s="242">
        <v>4523</v>
      </c>
      <c r="E173" s="79">
        <f t="shared" si="48"/>
        <v>1.0818041123148352</v>
      </c>
      <c r="F173" s="11">
        <v>4266</v>
      </c>
      <c r="G173" s="80">
        <f t="shared" si="45"/>
        <v>0.8718577559779277</v>
      </c>
      <c r="H173" s="11">
        <v>4024</v>
      </c>
      <c r="I173" s="11">
        <v>3250</v>
      </c>
      <c r="J173" s="11">
        <v>2914</v>
      </c>
      <c r="K173" s="179">
        <f t="shared" si="46"/>
        <v>0.71854963519787751</v>
      </c>
      <c r="L173" s="81">
        <f t="shared" si="47"/>
        <v>0.80765407554671964</v>
      </c>
      <c r="N173" s="299"/>
    </row>
    <row r="174" spans="1:14" ht="13.5" thickBot="1" x14ac:dyDescent="0.25">
      <c r="A174" s="62" t="s">
        <v>46</v>
      </c>
      <c r="B174" s="93"/>
      <c r="C174" s="85">
        <f>C166+C170</f>
        <v>261103</v>
      </c>
      <c r="D174" s="182">
        <v>121269</v>
      </c>
      <c r="E174" s="87">
        <f t="shared" si="48"/>
        <v>2.1530894127930469</v>
      </c>
      <c r="F174" s="182">
        <f>F166+F170</f>
        <v>223631</v>
      </c>
      <c r="G174" s="88">
        <f t="shared" si="45"/>
        <v>0.85648575466386834</v>
      </c>
      <c r="H174" s="182">
        <v>111515</v>
      </c>
      <c r="I174" s="219">
        <v>90138</v>
      </c>
      <c r="J174" s="86">
        <v>84278</v>
      </c>
      <c r="K174" s="88">
        <f t="shared" si="46"/>
        <v>0.74328971130297106</v>
      </c>
      <c r="L174" s="89">
        <f t="shared" si="47"/>
        <v>0.80830381563018427</v>
      </c>
      <c r="N174" s="299"/>
    </row>
    <row r="175" spans="1:14" ht="14.25" thickTop="1" thickBot="1" x14ac:dyDescent="0.25">
      <c r="A175" s="326" t="s">
        <v>210</v>
      </c>
      <c r="B175" s="327"/>
      <c r="C175" s="327"/>
      <c r="D175" s="327"/>
      <c r="E175" s="327"/>
      <c r="F175" s="327"/>
      <c r="G175" s="327"/>
      <c r="H175" s="327"/>
      <c r="I175" s="327"/>
      <c r="J175" s="327"/>
      <c r="K175" s="327"/>
      <c r="L175" s="328"/>
      <c r="N175" s="299"/>
    </row>
    <row r="176" spans="1:14" x14ac:dyDescent="0.2">
      <c r="A176" s="66" t="s">
        <v>43</v>
      </c>
      <c r="B176" s="67"/>
      <c r="C176" s="92">
        <f>SUM(C177:C179)</f>
        <v>194684</v>
      </c>
      <c r="D176" s="183">
        <v>79985</v>
      </c>
      <c r="E176" s="72">
        <f>C176/D176</f>
        <v>2.4340063761955366</v>
      </c>
      <c r="F176" s="183">
        <f>SUM(F177:F179)</f>
        <v>167294</v>
      </c>
      <c r="G176" s="73">
        <f>F176/C176</f>
        <v>0.8593104723552013</v>
      </c>
      <c r="H176" s="183">
        <v>74403</v>
      </c>
      <c r="I176" s="183">
        <v>61822</v>
      </c>
      <c r="J176" s="71">
        <v>57837</v>
      </c>
      <c r="K176" s="176">
        <f>I176/D176</f>
        <v>0.77291992248546604</v>
      </c>
      <c r="L176" s="74">
        <f>I176/H176</f>
        <v>0.83090735588618736</v>
      </c>
      <c r="N176" s="299"/>
    </row>
    <row r="177" spans="1:14" x14ac:dyDescent="0.2">
      <c r="A177" s="434" t="s">
        <v>42</v>
      </c>
      <c r="B177" s="63" t="s">
        <v>44</v>
      </c>
      <c r="C177" s="91">
        <v>154760</v>
      </c>
      <c r="D177" s="226">
        <v>71028</v>
      </c>
      <c r="E177" s="76">
        <f>C177/D177</f>
        <v>2.1788590415047588</v>
      </c>
      <c r="F177" s="75">
        <v>132969</v>
      </c>
      <c r="G177" s="77">
        <f t="shared" ref="G177:G184" si="49">F177/C177</f>
        <v>0.85919488239855257</v>
      </c>
      <c r="H177" s="75">
        <v>66005</v>
      </c>
      <c r="I177" s="215">
        <v>52913</v>
      </c>
      <c r="J177" s="75">
        <v>47748</v>
      </c>
      <c r="K177" s="177">
        <f t="shared" ref="K177:K184" si="50">I177/D177</f>
        <v>0.74495973418933381</v>
      </c>
      <c r="L177" s="78">
        <f t="shared" ref="L177:L184" si="51">I177/H177</f>
        <v>0.80165139004620867</v>
      </c>
      <c r="N177" s="299"/>
    </row>
    <row r="178" spans="1:14" x14ac:dyDescent="0.2">
      <c r="A178" s="435"/>
      <c r="B178" s="64" t="s">
        <v>77</v>
      </c>
      <c r="C178" s="83">
        <v>29250</v>
      </c>
      <c r="D178" s="241">
        <v>14060</v>
      </c>
      <c r="E178" s="68">
        <f t="shared" ref="E178:E184" si="52">C178/D178</f>
        <v>2.0803698435277385</v>
      </c>
      <c r="F178" s="10">
        <v>24853</v>
      </c>
      <c r="G178" s="69">
        <f t="shared" si="49"/>
        <v>0.8496752136752137</v>
      </c>
      <c r="H178" s="10">
        <v>12639</v>
      </c>
      <c r="I178" s="10">
        <v>5044</v>
      </c>
      <c r="J178" s="10">
        <v>4474</v>
      </c>
      <c r="K178" s="178">
        <f t="shared" si="50"/>
        <v>0.35874822190611666</v>
      </c>
      <c r="L178" s="70">
        <f t="shared" si="51"/>
        <v>0.39908220587071763</v>
      </c>
      <c r="N178" s="299"/>
    </row>
    <row r="179" spans="1:14" x14ac:dyDescent="0.2">
      <c r="A179" s="436"/>
      <c r="B179" s="65" t="s">
        <v>45</v>
      </c>
      <c r="C179" s="84">
        <v>10674</v>
      </c>
      <c r="D179" s="242">
        <v>8881</v>
      </c>
      <c r="E179" s="79">
        <f t="shared" si="52"/>
        <v>1.2018916788649927</v>
      </c>
      <c r="F179" s="11">
        <v>9472</v>
      </c>
      <c r="G179" s="80">
        <f t="shared" si="49"/>
        <v>0.88738991943039158</v>
      </c>
      <c r="H179" s="11">
        <v>8121</v>
      </c>
      <c r="I179" s="11">
        <v>7398</v>
      </c>
      <c r="J179" s="11">
        <v>6342</v>
      </c>
      <c r="K179" s="179">
        <f t="shared" si="50"/>
        <v>0.83301430019141987</v>
      </c>
      <c r="L179" s="81">
        <f t="shared" si="51"/>
        <v>0.91097155522718876</v>
      </c>
      <c r="N179" s="299"/>
    </row>
    <row r="180" spans="1:14" x14ac:dyDescent="0.2">
      <c r="A180" s="437" t="s">
        <v>49</v>
      </c>
      <c r="B180" s="438"/>
      <c r="C180" s="90">
        <f>SUM(C181:C183)</f>
        <v>44503</v>
      </c>
      <c r="D180" s="181">
        <v>35654</v>
      </c>
      <c r="E180" s="59">
        <f t="shared" si="52"/>
        <v>1.2481909463173837</v>
      </c>
      <c r="F180" s="181">
        <f>SUM(F181:F183)</f>
        <v>36823</v>
      </c>
      <c r="G180" s="60">
        <f t="shared" si="49"/>
        <v>0.82742736444734066</v>
      </c>
      <c r="H180" s="181">
        <v>30707</v>
      </c>
      <c r="I180" s="82">
        <v>23335</v>
      </c>
      <c r="J180" s="82">
        <v>20965</v>
      </c>
      <c r="K180" s="180">
        <f t="shared" si="50"/>
        <v>0.65448477029225327</v>
      </c>
      <c r="L180" s="61">
        <f t="shared" si="51"/>
        <v>0.75992444719445074</v>
      </c>
      <c r="N180" s="299"/>
    </row>
    <row r="181" spans="1:14" x14ac:dyDescent="0.2">
      <c r="A181" s="434" t="s">
        <v>42</v>
      </c>
      <c r="B181" s="63" t="s">
        <v>44</v>
      </c>
      <c r="C181" s="91">
        <v>39054</v>
      </c>
      <c r="D181" s="226">
        <v>31617</v>
      </c>
      <c r="E181" s="76">
        <f t="shared" si="52"/>
        <v>1.2352215580225827</v>
      </c>
      <c r="F181" s="75">
        <v>32142</v>
      </c>
      <c r="G181" s="77">
        <f t="shared" si="49"/>
        <v>0.82301428790904896</v>
      </c>
      <c r="H181" s="75">
        <v>27109</v>
      </c>
      <c r="I181" s="75">
        <v>20081</v>
      </c>
      <c r="J181" s="75">
        <v>17967</v>
      </c>
      <c r="K181" s="177">
        <f t="shared" si="50"/>
        <v>0.63513299807065815</v>
      </c>
      <c r="L181" s="78">
        <f t="shared" si="51"/>
        <v>0.74075030432697631</v>
      </c>
      <c r="N181" s="299"/>
    </row>
    <row r="182" spans="1:14" x14ac:dyDescent="0.2">
      <c r="A182" s="435"/>
      <c r="B182" s="64" t="s">
        <v>77</v>
      </c>
      <c r="C182" s="83">
        <v>1087</v>
      </c>
      <c r="D182" s="241">
        <v>884</v>
      </c>
      <c r="E182" s="68">
        <f t="shared" si="52"/>
        <v>1.2296380090497738</v>
      </c>
      <c r="F182" s="10">
        <v>897</v>
      </c>
      <c r="G182" s="69">
        <f t="shared" si="49"/>
        <v>0.82520699172033118</v>
      </c>
      <c r="H182" s="10">
        <v>761</v>
      </c>
      <c r="I182" s="10">
        <v>448</v>
      </c>
      <c r="J182" s="10">
        <v>398</v>
      </c>
      <c r="K182" s="178">
        <f t="shared" si="50"/>
        <v>0.50678733031674206</v>
      </c>
      <c r="L182" s="70">
        <f t="shared" si="51"/>
        <v>0.58869908015768724</v>
      </c>
      <c r="N182" s="299"/>
    </row>
    <row r="183" spans="1:14" x14ac:dyDescent="0.2">
      <c r="A183" s="436"/>
      <c r="B183" s="65" t="s">
        <v>45</v>
      </c>
      <c r="C183" s="84">
        <v>4362</v>
      </c>
      <c r="D183" s="242">
        <v>4033</v>
      </c>
      <c r="E183" s="79">
        <f t="shared" si="52"/>
        <v>1.0815769898338705</v>
      </c>
      <c r="F183" s="11">
        <v>3784</v>
      </c>
      <c r="G183" s="80">
        <f t="shared" si="49"/>
        <v>0.86749197615772577</v>
      </c>
      <c r="H183" s="11">
        <v>3564</v>
      </c>
      <c r="I183" s="11">
        <v>3035</v>
      </c>
      <c r="J183" s="11">
        <v>2708</v>
      </c>
      <c r="K183" s="179">
        <f t="shared" si="50"/>
        <v>0.75254153235804611</v>
      </c>
      <c r="L183" s="81">
        <f t="shared" si="51"/>
        <v>0.85157126823793494</v>
      </c>
      <c r="N183" s="299"/>
    </row>
    <row r="184" spans="1:14" ht="13.5" thickBot="1" x14ac:dyDescent="0.25">
      <c r="A184" s="62" t="s">
        <v>46</v>
      </c>
      <c r="B184" s="93"/>
      <c r="C184" s="85">
        <f>C176+C180</f>
        <v>239187</v>
      </c>
      <c r="D184" s="182">
        <v>110163</v>
      </c>
      <c r="E184" s="87">
        <f t="shared" si="52"/>
        <v>2.1712099343699789</v>
      </c>
      <c r="F184" s="182">
        <f>F176+F180</f>
        <v>204117</v>
      </c>
      <c r="G184" s="88">
        <f t="shared" si="49"/>
        <v>0.85337831905580153</v>
      </c>
      <c r="H184" s="182">
        <v>100860</v>
      </c>
      <c r="I184" s="219">
        <v>82862</v>
      </c>
      <c r="J184" s="86">
        <v>78257</v>
      </c>
      <c r="K184" s="88">
        <f t="shared" si="50"/>
        <v>0.75217632054319505</v>
      </c>
      <c r="L184" s="89">
        <f t="shared" si="51"/>
        <v>0.82155463018044816</v>
      </c>
      <c r="N184" s="299"/>
    </row>
    <row r="185" spans="1:14" ht="14.25" thickTop="1" thickBot="1" x14ac:dyDescent="0.25">
      <c r="A185" s="326" t="s">
        <v>213</v>
      </c>
      <c r="B185" s="327"/>
      <c r="C185" s="327"/>
      <c r="D185" s="327"/>
      <c r="E185" s="327"/>
      <c r="F185" s="327"/>
      <c r="G185" s="327"/>
      <c r="H185" s="327"/>
      <c r="I185" s="327"/>
      <c r="J185" s="327"/>
      <c r="K185" s="327"/>
      <c r="L185" s="328"/>
    </row>
    <row r="186" spans="1:14" x14ac:dyDescent="0.2">
      <c r="A186" s="66" t="s">
        <v>43</v>
      </c>
      <c r="B186" s="67"/>
      <c r="C186" s="92">
        <f>SUM(C187:C189)</f>
        <v>185467</v>
      </c>
      <c r="D186" s="183">
        <v>76471</v>
      </c>
      <c r="E186" s="72">
        <f>C186/D186</f>
        <v>2.4253246328673614</v>
      </c>
      <c r="F186" s="183">
        <f>SUM(F187:F189)</f>
        <v>160325</v>
      </c>
      <c r="G186" s="73">
        <f>F186/C186</f>
        <v>0.86443949597502523</v>
      </c>
      <c r="H186" s="183">
        <v>73831</v>
      </c>
      <c r="I186" s="183">
        <v>61005</v>
      </c>
      <c r="J186" s="71">
        <v>57269</v>
      </c>
      <c r="K186" s="176">
        <f>I186/D186</f>
        <v>0.79775339671247925</v>
      </c>
      <c r="L186" s="74">
        <f>I186/H186</f>
        <v>0.82627893432298083</v>
      </c>
    </row>
    <row r="187" spans="1:14" x14ac:dyDescent="0.2">
      <c r="A187" s="434" t="s">
        <v>42</v>
      </c>
      <c r="B187" s="63" t="s">
        <v>44</v>
      </c>
      <c r="C187" s="91">
        <v>147525</v>
      </c>
      <c r="D187" s="226">
        <v>68397</v>
      </c>
      <c r="E187" s="76">
        <f>C187/D187</f>
        <v>2.1568928461774641</v>
      </c>
      <c r="F187" s="75">
        <v>127834</v>
      </c>
      <c r="G187" s="77">
        <f t="shared" ref="G187:G194" si="53">F187/C187</f>
        <v>0.86652431791221829</v>
      </c>
      <c r="H187" s="75">
        <v>64113</v>
      </c>
      <c r="I187" s="215">
        <v>52990</v>
      </c>
      <c r="J187" s="75">
        <v>47876</v>
      </c>
      <c r="K187" s="177">
        <f t="shared" ref="K187:K194" si="54">I187/D187</f>
        <v>0.77474158223313883</v>
      </c>
      <c r="L187" s="78">
        <f t="shared" ref="L187:L194" si="55">I187/H187</f>
        <v>0.82650944426247408</v>
      </c>
    </row>
    <row r="188" spans="1:14" x14ac:dyDescent="0.2">
      <c r="A188" s="435"/>
      <c r="B188" s="64" t="s">
        <v>77</v>
      </c>
      <c r="C188" s="83">
        <v>28791</v>
      </c>
      <c r="D188" s="241">
        <v>13357</v>
      </c>
      <c r="E188" s="68">
        <f t="shared" ref="E188:E194" si="56">C188/D188</f>
        <v>2.1554989892940033</v>
      </c>
      <c r="F188" s="10">
        <v>24581</v>
      </c>
      <c r="G188" s="69">
        <f t="shared" si="53"/>
        <v>0.85377374874092593</v>
      </c>
      <c r="H188" s="10">
        <v>11853</v>
      </c>
      <c r="I188" s="10">
        <v>5257</v>
      </c>
      <c r="J188" s="10">
        <v>4670</v>
      </c>
      <c r="K188" s="178">
        <f t="shared" si="54"/>
        <v>0.39357640188665122</v>
      </c>
      <c r="L188" s="70">
        <f t="shared" si="55"/>
        <v>0.44351640934784442</v>
      </c>
    </row>
    <row r="189" spans="1:14" x14ac:dyDescent="0.2">
      <c r="A189" s="436"/>
      <c r="B189" s="65" t="s">
        <v>45</v>
      </c>
      <c r="C189" s="84">
        <v>9151</v>
      </c>
      <c r="D189" s="242">
        <v>7657</v>
      </c>
      <c r="E189" s="79">
        <f t="shared" si="56"/>
        <v>1.1951155805145619</v>
      </c>
      <c r="F189" s="11">
        <v>7910</v>
      </c>
      <c r="G189" s="80">
        <f t="shared" si="53"/>
        <v>0.86438640585728332</v>
      </c>
      <c r="H189" s="11">
        <v>6909</v>
      </c>
      <c r="I189" s="11">
        <v>6362</v>
      </c>
      <c r="J189" s="11">
        <v>5449</v>
      </c>
      <c r="K189" s="179">
        <f t="shared" si="54"/>
        <v>0.83087371033041657</v>
      </c>
      <c r="L189" s="81">
        <f t="shared" si="55"/>
        <v>0.92082790563033723</v>
      </c>
      <c r="M189" s="8"/>
    </row>
    <row r="190" spans="1:14" x14ac:dyDescent="0.2">
      <c r="A190" s="437" t="s">
        <v>49</v>
      </c>
      <c r="B190" s="438"/>
      <c r="C190" s="90">
        <f>SUM(C191:C193)</f>
        <v>41593</v>
      </c>
      <c r="D190" s="181">
        <v>33428</v>
      </c>
      <c r="E190" s="59">
        <f t="shared" si="56"/>
        <v>1.2442563120737107</v>
      </c>
      <c r="F190" s="181">
        <f>SUM(F191:F193)</f>
        <v>34955</v>
      </c>
      <c r="G190" s="60">
        <f t="shared" si="53"/>
        <v>0.84040583752073661</v>
      </c>
      <c r="H190" s="181">
        <v>29210</v>
      </c>
      <c r="I190" s="82">
        <v>23204</v>
      </c>
      <c r="J190" s="82">
        <v>20837</v>
      </c>
      <c r="K190" s="180">
        <f t="shared" si="54"/>
        <v>0.69414861792509275</v>
      </c>
      <c r="L190" s="61">
        <f t="shared" si="55"/>
        <v>0.79438548442314272</v>
      </c>
      <c r="M190" s="8"/>
    </row>
    <row r="191" spans="1:14" x14ac:dyDescent="0.2">
      <c r="A191" s="434" t="s">
        <v>42</v>
      </c>
      <c r="B191" s="63" t="s">
        <v>44</v>
      </c>
      <c r="C191" s="91">
        <v>35935</v>
      </c>
      <c r="D191" s="226">
        <v>29234</v>
      </c>
      <c r="E191" s="76">
        <f t="shared" si="56"/>
        <v>1.2292194020660874</v>
      </c>
      <c r="F191" s="75">
        <v>30034</v>
      </c>
      <c r="G191" s="77">
        <f t="shared" si="53"/>
        <v>0.83578683734520665</v>
      </c>
      <c r="H191" s="75">
        <v>25410</v>
      </c>
      <c r="I191" s="75">
        <v>19765</v>
      </c>
      <c r="J191" s="75">
        <v>17664</v>
      </c>
      <c r="K191" s="177">
        <f t="shared" si="54"/>
        <v>0.67609632619552573</v>
      </c>
      <c r="L191" s="78">
        <f t="shared" si="55"/>
        <v>0.77784336875245963</v>
      </c>
      <c r="M191" s="8"/>
    </row>
    <row r="192" spans="1:14" x14ac:dyDescent="0.2">
      <c r="A192" s="435"/>
      <c r="B192" s="64" t="s">
        <v>77</v>
      </c>
      <c r="C192" s="83">
        <v>1066</v>
      </c>
      <c r="D192" s="241">
        <v>852</v>
      </c>
      <c r="E192" s="68">
        <f t="shared" si="56"/>
        <v>1.2511737089201878</v>
      </c>
      <c r="F192" s="10">
        <v>872</v>
      </c>
      <c r="G192" s="69">
        <f t="shared" si="53"/>
        <v>0.81801125703564725</v>
      </c>
      <c r="H192" s="10">
        <v>734</v>
      </c>
      <c r="I192" s="10">
        <v>493</v>
      </c>
      <c r="J192" s="10">
        <v>440</v>
      </c>
      <c r="K192" s="178">
        <f t="shared" si="54"/>
        <v>0.57863849765258213</v>
      </c>
      <c r="L192" s="70">
        <f t="shared" si="55"/>
        <v>0.67166212534059944</v>
      </c>
      <c r="M192" s="8"/>
    </row>
    <row r="193" spans="1:13" x14ac:dyDescent="0.2">
      <c r="A193" s="436"/>
      <c r="B193" s="65" t="s">
        <v>45</v>
      </c>
      <c r="C193" s="84">
        <v>4592</v>
      </c>
      <c r="D193" s="242">
        <v>4271</v>
      </c>
      <c r="E193" s="79">
        <f t="shared" si="56"/>
        <v>1.0751580426129712</v>
      </c>
      <c r="F193" s="11">
        <v>4049</v>
      </c>
      <c r="G193" s="80">
        <f t="shared" si="53"/>
        <v>0.88175087108013939</v>
      </c>
      <c r="H193" s="11">
        <v>3854</v>
      </c>
      <c r="I193" s="11">
        <v>3230</v>
      </c>
      <c r="J193" s="11">
        <v>2879</v>
      </c>
      <c r="K193" s="179">
        <f t="shared" si="54"/>
        <v>0.75626317021774758</v>
      </c>
      <c r="L193" s="81">
        <f t="shared" si="55"/>
        <v>0.83809029579657501</v>
      </c>
      <c r="M193" s="8"/>
    </row>
    <row r="194" spans="1:13" ht="13.5" thickBot="1" x14ac:dyDescent="0.25">
      <c r="A194" s="62" t="s">
        <v>46</v>
      </c>
      <c r="B194" s="93"/>
      <c r="C194" s="85">
        <f>C186+C190</f>
        <v>227060</v>
      </c>
      <c r="D194" s="182">
        <v>105039</v>
      </c>
      <c r="E194" s="87">
        <f t="shared" si="56"/>
        <v>2.1616732832566949</v>
      </c>
      <c r="F194" s="182">
        <f>F186+F190</f>
        <v>195280</v>
      </c>
      <c r="G194" s="88">
        <f t="shared" si="53"/>
        <v>0.86003699462697081</v>
      </c>
      <c r="H194" s="182">
        <v>97302</v>
      </c>
      <c r="I194" s="219">
        <v>82539</v>
      </c>
      <c r="J194" s="86">
        <v>77587</v>
      </c>
      <c r="K194" s="88">
        <f t="shared" si="54"/>
        <v>0.78579384799931451</v>
      </c>
      <c r="L194" s="89">
        <f t="shared" si="55"/>
        <v>0.84827649996916821</v>
      </c>
      <c r="M194" s="8"/>
    </row>
    <row r="195" spans="1:13" ht="14.25" thickTop="1" thickBot="1" x14ac:dyDescent="0.25">
      <c r="A195" s="326" t="s">
        <v>218</v>
      </c>
      <c r="B195" s="327"/>
      <c r="C195" s="327"/>
      <c r="D195" s="327"/>
      <c r="E195" s="327"/>
      <c r="F195" s="327"/>
      <c r="G195" s="327"/>
      <c r="H195" s="327"/>
      <c r="I195" s="327"/>
      <c r="J195" s="327"/>
      <c r="K195" s="327"/>
      <c r="L195" s="328"/>
      <c r="M195" s="8"/>
    </row>
    <row r="196" spans="1:13" x14ac:dyDescent="0.2">
      <c r="A196" s="66" t="s">
        <v>43</v>
      </c>
      <c r="B196" s="67"/>
      <c r="C196" s="92">
        <f>SUM(C197:C199)</f>
        <v>178842</v>
      </c>
      <c r="D196" s="183">
        <v>75301</v>
      </c>
      <c r="E196" s="72">
        <f>C196/D196</f>
        <v>2.3750282200767585</v>
      </c>
      <c r="F196" s="183">
        <f>SUM(F197:F199)</f>
        <v>154508</v>
      </c>
      <c r="G196" s="73">
        <f>F196/C196</f>
        <v>0.86393576452958476</v>
      </c>
      <c r="H196" s="183">
        <v>70819</v>
      </c>
      <c r="I196" s="183">
        <v>60666</v>
      </c>
      <c r="J196" s="71">
        <v>56972</v>
      </c>
      <c r="K196" s="176">
        <f>I196/D196</f>
        <v>0.80564667135894608</v>
      </c>
      <c r="L196" s="74">
        <f>I196/H196</f>
        <v>0.85663451898501819</v>
      </c>
      <c r="M196" s="8"/>
    </row>
    <row r="197" spans="1:13" ht="12.75" customHeight="1" x14ac:dyDescent="0.2">
      <c r="A197" s="434" t="s">
        <v>42</v>
      </c>
      <c r="B197" s="63" t="s">
        <v>44</v>
      </c>
      <c r="C197" s="91">
        <v>143096</v>
      </c>
      <c r="D197" s="226">
        <v>67609</v>
      </c>
      <c r="E197" s="76">
        <f>C197/D197</f>
        <v>2.1165229481282077</v>
      </c>
      <c r="F197" s="75">
        <v>123816</v>
      </c>
      <c r="G197" s="77">
        <f t="shared" ref="G197:G204" si="57">F197/C197</f>
        <v>0.86526527645776263</v>
      </c>
      <c r="H197" s="75">
        <v>63523</v>
      </c>
      <c r="I197" s="215">
        <v>52756</v>
      </c>
      <c r="J197" s="75">
        <v>47871</v>
      </c>
      <c r="K197" s="177">
        <f t="shared" ref="K197:K204" si="58">I197/D197</f>
        <v>0.78031031371562953</v>
      </c>
      <c r="L197" s="78">
        <f t="shared" ref="L197:L204" si="59">I197/H197</f>
        <v>0.83050233773593818</v>
      </c>
      <c r="M197" s="8"/>
    </row>
    <row r="198" spans="1:13" x14ac:dyDescent="0.2">
      <c r="A198" s="435"/>
      <c r="B198" s="64" t="s">
        <v>77</v>
      </c>
      <c r="C198" s="83">
        <v>27249</v>
      </c>
      <c r="D198" s="241">
        <v>12846</v>
      </c>
      <c r="E198" s="68">
        <f t="shared" ref="E198:E204" si="60">C198/D198</f>
        <v>2.1212050443717887</v>
      </c>
      <c r="F198" s="10">
        <v>23086</v>
      </c>
      <c r="G198" s="69">
        <f t="shared" si="57"/>
        <v>0.84722375133032402</v>
      </c>
      <c r="H198" s="10">
        <v>11466</v>
      </c>
      <c r="I198" s="10">
        <v>5405</v>
      </c>
      <c r="J198" s="10">
        <v>4758</v>
      </c>
      <c r="K198" s="178">
        <f t="shared" si="58"/>
        <v>0.42075354195858633</v>
      </c>
      <c r="L198" s="70">
        <f t="shared" si="59"/>
        <v>0.47139368567939999</v>
      </c>
      <c r="M198" s="8"/>
    </row>
    <row r="199" spans="1:13" x14ac:dyDescent="0.2">
      <c r="A199" s="436"/>
      <c r="B199" s="65" t="s">
        <v>45</v>
      </c>
      <c r="C199" s="84">
        <v>8497</v>
      </c>
      <c r="D199" s="242">
        <v>7105</v>
      </c>
      <c r="E199" s="79">
        <f t="shared" si="60"/>
        <v>1.1959183673469387</v>
      </c>
      <c r="F199" s="11">
        <v>7606</v>
      </c>
      <c r="G199" s="80">
        <f t="shared" si="57"/>
        <v>0.89513946098623043</v>
      </c>
      <c r="H199" s="11">
        <v>6549</v>
      </c>
      <c r="I199" s="11">
        <v>5929</v>
      </c>
      <c r="J199" s="11">
        <v>5080</v>
      </c>
      <c r="K199" s="179">
        <f t="shared" si="58"/>
        <v>0.83448275862068966</v>
      </c>
      <c r="L199" s="81">
        <f t="shared" si="59"/>
        <v>0.9053290578714307</v>
      </c>
      <c r="M199" s="8"/>
    </row>
    <row r="200" spans="1:13" ht="12.75" customHeight="1" x14ac:dyDescent="0.2">
      <c r="A200" s="437" t="s">
        <v>49</v>
      </c>
      <c r="B200" s="438"/>
      <c r="C200" s="90">
        <f>SUM(C201:C203)</f>
        <v>38061</v>
      </c>
      <c r="D200" s="181">
        <v>30842</v>
      </c>
      <c r="E200" s="59">
        <f t="shared" si="60"/>
        <v>1.2340639387847741</v>
      </c>
      <c r="F200" s="181">
        <f>SUM(F201:F203)</f>
        <v>31949</v>
      </c>
      <c r="G200" s="60">
        <f t="shared" si="57"/>
        <v>0.83941567483776047</v>
      </c>
      <c r="H200" s="181">
        <v>26984</v>
      </c>
      <c r="I200" s="82">
        <v>21686</v>
      </c>
      <c r="J200" s="82">
        <v>19510</v>
      </c>
      <c r="K200" s="180">
        <f t="shared" si="58"/>
        <v>0.70313209260099863</v>
      </c>
      <c r="L200" s="61">
        <f t="shared" si="59"/>
        <v>0.80366142899495996</v>
      </c>
      <c r="M200" s="8"/>
    </row>
    <row r="201" spans="1:13" ht="12.75" customHeight="1" x14ac:dyDescent="0.2">
      <c r="A201" s="434" t="s">
        <v>42</v>
      </c>
      <c r="B201" s="63" t="s">
        <v>44</v>
      </c>
      <c r="C201" s="91">
        <v>32504</v>
      </c>
      <c r="D201" s="226">
        <v>26722</v>
      </c>
      <c r="E201" s="76">
        <f t="shared" si="60"/>
        <v>1.2163760197590001</v>
      </c>
      <c r="F201" s="75">
        <v>27085</v>
      </c>
      <c r="G201" s="77">
        <f t="shared" si="57"/>
        <v>0.83328205759291163</v>
      </c>
      <c r="H201" s="75">
        <v>23240</v>
      </c>
      <c r="I201" s="75">
        <v>18238</v>
      </c>
      <c r="J201" s="75">
        <v>16355</v>
      </c>
      <c r="K201" s="177">
        <f t="shared" si="58"/>
        <v>0.68250879425192723</v>
      </c>
      <c r="L201" s="78">
        <f t="shared" si="59"/>
        <v>0.78476764199655769</v>
      </c>
      <c r="M201" s="8"/>
    </row>
    <row r="202" spans="1:13" x14ac:dyDescent="0.2">
      <c r="A202" s="435"/>
      <c r="B202" s="64" t="s">
        <v>77</v>
      </c>
      <c r="C202" s="83">
        <v>1204</v>
      </c>
      <c r="D202" s="241">
        <v>937</v>
      </c>
      <c r="E202" s="68">
        <f t="shared" si="60"/>
        <v>1.2849519743863393</v>
      </c>
      <c r="F202" s="10">
        <v>950</v>
      </c>
      <c r="G202" s="69">
        <f t="shared" si="57"/>
        <v>0.78903654485049834</v>
      </c>
      <c r="H202" s="10">
        <v>802</v>
      </c>
      <c r="I202" s="10">
        <v>566</v>
      </c>
      <c r="J202" s="10">
        <v>509</v>
      </c>
      <c r="K202" s="178">
        <f t="shared" si="58"/>
        <v>0.60405549626467447</v>
      </c>
      <c r="L202" s="70">
        <f t="shared" si="59"/>
        <v>0.70573566084788031</v>
      </c>
      <c r="M202" s="8"/>
    </row>
    <row r="203" spans="1:13" x14ac:dyDescent="0.2">
      <c r="A203" s="436"/>
      <c r="B203" s="65" t="s">
        <v>45</v>
      </c>
      <c r="C203" s="84">
        <v>4353</v>
      </c>
      <c r="D203" s="242">
        <v>4271</v>
      </c>
      <c r="E203" s="79">
        <f t="shared" si="60"/>
        <v>1.019199250760946</v>
      </c>
      <c r="F203" s="11">
        <v>3914</v>
      </c>
      <c r="G203" s="80">
        <f t="shared" si="57"/>
        <v>0.89915001148633122</v>
      </c>
      <c r="H203" s="11">
        <v>3728</v>
      </c>
      <c r="I203" s="11">
        <v>3167</v>
      </c>
      <c r="J203" s="11">
        <v>2793</v>
      </c>
      <c r="K203" s="179">
        <f t="shared" si="58"/>
        <v>0.74151252634043552</v>
      </c>
      <c r="L203" s="81">
        <f t="shared" si="59"/>
        <v>0.84951716738197425</v>
      </c>
      <c r="M203" s="8"/>
    </row>
    <row r="204" spans="1:13" ht="13.5" thickBot="1" x14ac:dyDescent="0.25">
      <c r="A204" s="62" t="s">
        <v>46</v>
      </c>
      <c r="B204" s="93"/>
      <c r="C204" s="85">
        <f>C196+C200</f>
        <v>216903</v>
      </c>
      <c r="D204" s="182">
        <v>101834</v>
      </c>
      <c r="E204" s="87">
        <f t="shared" si="60"/>
        <v>2.1299664159318108</v>
      </c>
      <c r="F204" s="182">
        <f>F196+F200</f>
        <v>186457</v>
      </c>
      <c r="G204" s="88">
        <f t="shared" si="57"/>
        <v>0.85963310788693559</v>
      </c>
      <c r="H204" s="182">
        <v>94508</v>
      </c>
      <c r="I204" s="219">
        <v>80910</v>
      </c>
      <c r="J204" s="86">
        <v>76012</v>
      </c>
      <c r="K204" s="88">
        <f t="shared" si="58"/>
        <v>0.79452835005990141</v>
      </c>
      <c r="L204" s="89">
        <f t="shared" si="59"/>
        <v>0.85611800059254239</v>
      </c>
      <c r="M204" s="8"/>
    </row>
    <row r="205" spans="1:13" ht="14.25" thickTop="1" thickBot="1" x14ac:dyDescent="0.25">
      <c r="A205" s="326" t="s">
        <v>221</v>
      </c>
      <c r="B205" s="327"/>
      <c r="C205" s="327"/>
      <c r="D205" s="327"/>
      <c r="E205" s="327"/>
      <c r="F205" s="327"/>
      <c r="G205" s="327"/>
      <c r="H205" s="327"/>
      <c r="I205" s="327"/>
      <c r="J205" s="327"/>
      <c r="K205" s="327"/>
      <c r="L205" s="328"/>
      <c r="M205" s="8"/>
    </row>
    <row r="206" spans="1:13" x14ac:dyDescent="0.2">
      <c r="A206" s="66" t="s">
        <v>43</v>
      </c>
      <c r="B206" s="67"/>
      <c r="C206" s="92">
        <f>SUM(C207:C209)</f>
        <v>187447</v>
      </c>
      <c r="D206" s="183">
        <v>78647</v>
      </c>
      <c r="E206" s="72">
        <f>C206/D206</f>
        <v>2.383396696631785</v>
      </c>
      <c r="F206" s="183">
        <f>SUM(F207:F209)</f>
        <v>163044</v>
      </c>
      <c r="G206" s="73">
        <f>F206/C206</f>
        <v>0.86981386738651456</v>
      </c>
      <c r="H206" s="183">
        <v>74525</v>
      </c>
      <c r="I206" s="183">
        <v>64660</v>
      </c>
      <c r="J206" s="71">
        <v>61136</v>
      </c>
      <c r="K206" s="176">
        <f>I206/D206</f>
        <v>0.8221546912151767</v>
      </c>
      <c r="L206" s="74">
        <f>I206/H206</f>
        <v>0.86762831264676288</v>
      </c>
      <c r="M206" s="8"/>
    </row>
    <row r="207" spans="1:13" x14ac:dyDescent="0.2">
      <c r="A207" s="434" t="s">
        <v>42</v>
      </c>
      <c r="B207" s="63" t="s">
        <v>44</v>
      </c>
      <c r="C207" s="91">
        <v>150663</v>
      </c>
      <c r="D207" s="226">
        <v>71323</v>
      </c>
      <c r="E207" s="76">
        <f>C207/D207</f>
        <v>2.1124041333090307</v>
      </c>
      <c r="F207" s="75">
        <v>131992</v>
      </c>
      <c r="G207" s="77">
        <f t="shared" ref="G207:G214" si="61">F207/C207</f>
        <v>0.87607441774025474</v>
      </c>
      <c r="H207" s="75">
        <v>67518</v>
      </c>
      <c r="I207" s="215">
        <v>56935</v>
      </c>
      <c r="J207" s="75">
        <v>51818</v>
      </c>
      <c r="K207" s="177">
        <f t="shared" ref="K207:K214" si="62">I207/D207</f>
        <v>0.79826984282769931</v>
      </c>
      <c r="L207" s="78">
        <f t="shared" ref="L207:L214" si="63">I207/H207</f>
        <v>0.84325661305133448</v>
      </c>
      <c r="M207" s="8"/>
    </row>
    <row r="208" spans="1:13" x14ac:dyDescent="0.2">
      <c r="A208" s="435"/>
      <c r="B208" s="64" t="s">
        <v>77</v>
      </c>
      <c r="C208" s="83">
        <v>28140</v>
      </c>
      <c r="D208" s="241">
        <v>13049</v>
      </c>
      <c r="E208" s="68">
        <f t="shared" ref="E208:E214" si="64">C208/D208</f>
        <v>2.1564870871331134</v>
      </c>
      <c r="F208" s="10">
        <v>23475</v>
      </c>
      <c r="G208" s="69">
        <f t="shared" si="61"/>
        <v>0.83422174840085284</v>
      </c>
      <c r="H208" s="10">
        <v>11726</v>
      </c>
      <c r="I208" s="10">
        <v>5699</v>
      </c>
      <c r="J208" s="10">
        <v>5081</v>
      </c>
      <c r="K208" s="178">
        <f t="shared" si="62"/>
        <v>0.43673844739060463</v>
      </c>
      <c r="L208" s="70">
        <f t="shared" si="63"/>
        <v>0.48601398601398599</v>
      </c>
      <c r="M208" s="8"/>
    </row>
    <row r="209" spans="1:13" x14ac:dyDescent="0.2">
      <c r="A209" s="436"/>
      <c r="B209" s="65" t="s">
        <v>45</v>
      </c>
      <c r="C209" s="84">
        <v>8644</v>
      </c>
      <c r="D209" s="242">
        <v>7049</v>
      </c>
      <c r="E209" s="79">
        <f t="shared" si="64"/>
        <v>1.2262732302454249</v>
      </c>
      <c r="F209" s="11">
        <v>7577</v>
      </c>
      <c r="G209" s="80">
        <f t="shared" si="61"/>
        <v>0.87656177695511339</v>
      </c>
      <c r="H209" s="11">
        <v>6409</v>
      </c>
      <c r="I209" s="11">
        <v>5924</v>
      </c>
      <c r="J209" s="11">
        <v>5081</v>
      </c>
      <c r="K209" s="179">
        <f t="shared" si="62"/>
        <v>0.84040289402752166</v>
      </c>
      <c r="L209" s="81">
        <f t="shared" si="63"/>
        <v>0.92432516773287565</v>
      </c>
      <c r="M209" s="8"/>
    </row>
    <row r="210" spans="1:13" x14ac:dyDescent="0.2">
      <c r="A210" s="437" t="s">
        <v>49</v>
      </c>
      <c r="B210" s="438"/>
      <c r="C210" s="90">
        <f>SUM(C211:C213)</f>
        <v>37049</v>
      </c>
      <c r="D210" s="181">
        <v>29952</v>
      </c>
      <c r="E210" s="59">
        <f t="shared" si="64"/>
        <v>1.2369457799145298</v>
      </c>
      <c r="F210" s="181">
        <f>SUM(F211:F213)</f>
        <v>31482</v>
      </c>
      <c r="G210" s="60">
        <f t="shared" si="61"/>
        <v>0.84973953413047587</v>
      </c>
      <c r="H210" s="181">
        <v>26471</v>
      </c>
      <c r="I210" s="82">
        <v>21496</v>
      </c>
      <c r="J210" s="82">
        <v>19228</v>
      </c>
      <c r="K210" s="180">
        <f t="shared" si="62"/>
        <v>0.71768162393162394</v>
      </c>
      <c r="L210" s="61">
        <f t="shared" si="63"/>
        <v>0.81205847909032525</v>
      </c>
      <c r="M210" s="8"/>
    </row>
    <row r="211" spans="1:13" x14ac:dyDescent="0.2">
      <c r="A211" s="434" t="s">
        <v>42</v>
      </c>
      <c r="B211" s="63" t="s">
        <v>44</v>
      </c>
      <c r="C211" s="91">
        <v>31347</v>
      </c>
      <c r="D211" s="226">
        <v>25792</v>
      </c>
      <c r="E211" s="76">
        <f t="shared" si="64"/>
        <v>1.2153768610421836</v>
      </c>
      <c r="F211" s="75">
        <v>26552</v>
      </c>
      <c r="G211" s="77">
        <f t="shared" si="61"/>
        <v>0.84703480396848185</v>
      </c>
      <c r="H211" s="75">
        <v>22693</v>
      </c>
      <c r="I211" s="75">
        <v>18228</v>
      </c>
      <c r="J211" s="75">
        <v>16140</v>
      </c>
      <c r="K211" s="177">
        <f t="shared" si="62"/>
        <v>0.70673076923076927</v>
      </c>
      <c r="L211" s="78">
        <f t="shared" si="63"/>
        <v>0.80324329088265101</v>
      </c>
      <c r="M211" s="8"/>
    </row>
    <row r="212" spans="1:13" x14ac:dyDescent="0.2">
      <c r="A212" s="435"/>
      <c r="B212" s="64" t="s">
        <v>77</v>
      </c>
      <c r="C212" s="83">
        <v>1297</v>
      </c>
      <c r="D212" s="241">
        <v>988</v>
      </c>
      <c r="E212" s="68">
        <f t="shared" si="64"/>
        <v>1.3127530364372471</v>
      </c>
      <c r="F212" s="10">
        <v>1079</v>
      </c>
      <c r="G212" s="69">
        <f t="shared" si="61"/>
        <v>0.83191981495759448</v>
      </c>
      <c r="H212" s="10">
        <v>837</v>
      </c>
      <c r="I212" s="10">
        <v>507</v>
      </c>
      <c r="J212" s="10">
        <v>459</v>
      </c>
      <c r="K212" s="178">
        <f t="shared" si="62"/>
        <v>0.51315789473684215</v>
      </c>
      <c r="L212" s="70">
        <f t="shared" si="63"/>
        <v>0.60573476702508966</v>
      </c>
      <c r="M212" s="8"/>
    </row>
    <row r="213" spans="1:13" x14ac:dyDescent="0.2">
      <c r="A213" s="436"/>
      <c r="B213" s="65" t="s">
        <v>45</v>
      </c>
      <c r="C213" s="84">
        <v>4405</v>
      </c>
      <c r="D213" s="242">
        <v>4097</v>
      </c>
      <c r="E213" s="79">
        <f t="shared" si="64"/>
        <v>1.0751769587503051</v>
      </c>
      <c r="F213" s="11">
        <v>3851</v>
      </c>
      <c r="G213" s="80">
        <f t="shared" si="61"/>
        <v>0.8742338251986379</v>
      </c>
      <c r="H213" s="11">
        <v>3669</v>
      </c>
      <c r="I213" s="11">
        <v>3040</v>
      </c>
      <c r="J213" s="11">
        <v>2760</v>
      </c>
      <c r="K213" s="179">
        <f t="shared" si="62"/>
        <v>0.74200634610690752</v>
      </c>
      <c r="L213" s="81">
        <f t="shared" si="63"/>
        <v>0.82856364131916049</v>
      </c>
      <c r="M213" s="8"/>
    </row>
    <row r="214" spans="1:13" ht="13.5" thickBot="1" x14ac:dyDescent="0.25">
      <c r="A214" s="62" t="s">
        <v>46</v>
      </c>
      <c r="B214" s="93"/>
      <c r="C214" s="85">
        <f>C206+C210</f>
        <v>224496</v>
      </c>
      <c r="D214" s="182">
        <v>104521</v>
      </c>
      <c r="E214" s="87">
        <f t="shared" si="64"/>
        <v>2.1478554548846645</v>
      </c>
      <c r="F214" s="182">
        <f>F206+F210</f>
        <v>194526</v>
      </c>
      <c r="G214" s="88">
        <f t="shared" si="61"/>
        <v>0.86650096215522776</v>
      </c>
      <c r="H214" s="182">
        <v>97896</v>
      </c>
      <c r="I214" s="219">
        <v>84782</v>
      </c>
      <c r="J214" s="86">
        <v>79919</v>
      </c>
      <c r="K214" s="88">
        <f t="shared" si="62"/>
        <v>0.81114799896671486</v>
      </c>
      <c r="L214" s="89">
        <f t="shared" si="63"/>
        <v>0.86604151344283731</v>
      </c>
      <c r="M214" s="8"/>
    </row>
    <row r="215" spans="1:13" ht="14.25" thickTop="1" thickBot="1" x14ac:dyDescent="0.25">
      <c r="A215" s="326" t="s">
        <v>224</v>
      </c>
      <c r="B215" s="327"/>
      <c r="C215" s="327"/>
      <c r="D215" s="327"/>
      <c r="E215" s="327"/>
      <c r="F215" s="327"/>
      <c r="G215" s="327"/>
      <c r="H215" s="327"/>
      <c r="I215" s="327"/>
      <c r="J215" s="327"/>
      <c r="K215" s="327"/>
      <c r="L215" s="328"/>
      <c r="M215" s="8"/>
    </row>
    <row r="216" spans="1:13" x14ac:dyDescent="0.2">
      <c r="A216" s="66" t="s">
        <v>43</v>
      </c>
      <c r="B216" s="67"/>
      <c r="C216" s="92">
        <f>SUM(C217:C219)</f>
        <v>188214</v>
      </c>
      <c r="D216" s="183">
        <v>79850</v>
      </c>
      <c r="E216" s="72">
        <f>C216/D216</f>
        <v>2.3570945522855355</v>
      </c>
      <c r="F216" s="183">
        <f>SUM(F217:F219)</f>
        <v>168585</v>
      </c>
      <c r="G216" s="73">
        <f>F216/C216</f>
        <v>0.89570913959641685</v>
      </c>
      <c r="H216" s="183">
        <v>76747</v>
      </c>
      <c r="I216" s="183">
        <v>66715</v>
      </c>
      <c r="J216" s="71">
        <v>63495</v>
      </c>
      <c r="K216" s="176">
        <f>I216/D216</f>
        <v>0.83550407013149652</v>
      </c>
      <c r="L216" s="74">
        <f>I216/H216</f>
        <v>0.8692847928909273</v>
      </c>
      <c r="M216" s="8"/>
    </row>
    <row r="217" spans="1:13" ht="13.7" customHeight="1" x14ac:dyDescent="0.2">
      <c r="A217" s="434" t="s">
        <v>42</v>
      </c>
      <c r="B217" s="63" t="s">
        <v>44</v>
      </c>
      <c r="C217" s="91">
        <v>151937</v>
      </c>
      <c r="D217" s="226">
        <v>72137</v>
      </c>
      <c r="E217" s="76">
        <f>C217/D217</f>
        <v>2.1062284264663074</v>
      </c>
      <c r="F217" s="75">
        <v>136711</v>
      </c>
      <c r="G217" s="77">
        <f t="shared" ref="G217:G224" si="65">F217/C217</f>
        <v>0.89978741188782196</v>
      </c>
      <c r="H217" s="75">
        <v>69415</v>
      </c>
      <c r="I217" s="215">
        <v>58321</v>
      </c>
      <c r="J217" s="75">
        <v>53893</v>
      </c>
      <c r="K217" s="177">
        <f t="shared" ref="K217:K224" si="66">I217/D217</f>
        <v>0.80847553959826446</v>
      </c>
      <c r="L217" s="78">
        <f t="shared" ref="L217:L224" si="67">I217/H217</f>
        <v>0.84017863574155438</v>
      </c>
      <c r="M217" s="8"/>
    </row>
    <row r="218" spans="1:13" x14ac:dyDescent="0.2">
      <c r="A218" s="435"/>
      <c r="B218" s="64" t="s">
        <v>77</v>
      </c>
      <c r="C218" s="83">
        <v>26969</v>
      </c>
      <c r="D218" s="241">
        <v>12472</v>
      </c>
      <c r="E218" s="68">
        <f t="shared" ref="E218:E224" si="68">C218/D218</f>
        <v>2.1623636946760745</v>
      </c>
      <c r="F218" s="10">
        <v>23763</v>
      </c>
      <c r="G218" s="69">
        <f t="shared" si="65"/>
        <v>0.88112277058845345</v>
      </c>
      <c r="H218" s="10">
        <v>11523</v>
      </c>
      <c r="I218" s="10">
        <v>5605</v>
      </c>
      <c r="J218" s="10">
        <v>5037</v>
      </c>
      <c r="K218" s="178">
        <f t="shared" si="66"/>
        <v>0.44940667094291215</v>
      </c>
      <c r="L218" s="70">
        <f t="shared" si="67"/>
        <v>0.4864184674130001</v>
      </c>
      <c r="M218" s="8"/>
    </row>
    <row r="219" spans="1:13" x14ac:dyDescent="0.2">
      <c r="A219" s="436"/>
      <c r="B219" s="65" t="s">
        <v>45</v>
      </c>
      <c r="C219" s="84">
        <v>9308</v>
      </c>
      <c r="D219" s="242">
        <v>7398</v>
      </c>
      <c r="E219" s="79">
        <f t="shared" si="68"/>
        <v>1.2581778859151123</v>
      </c>
      <c r="F219" s="11">
        <v>8111</v>
      </c>
      <c r="G219" s="80">
        <f t="shared" si="65"/>
        <v>0.87140094542329183</v>
      </c>
      <c r="H219" s="11">
        <v>6828</v>
      </c>
      <c r="I219" s="11">
        <v>6087</v>
      </c>
      <c r="J219" s="11">
        <v>5266</v>
      </c>
      <c r="K219" s="179">
        <f t="shared" si="66"/>
        <v>0.82278994322789945</v>
      </c>
      <c r="L219" s="81">
        <f t="shared" si="67"/>
        <v>0.89147627416520214</v>
      </c>
      <c r="M219" s="8"/>
    </row>
    <row r="220" spans="1:13" ht="13.7" customHeight="1" x14ac:dyDescent="0.2">
      <c r="A220" s="437" t="s">
        <v>49</v>
      </c>
      <c r="B220" s="438"/>
      <c r="C220" s="90">
        <f>SUM(C221:C223)</f>
        <v>37432</v>
      </c>
      <c r="D220" s="181">
        <v>30593</v>
      </c>
      <c r="E220" s="59">
        <f t="shared" si="68"/>
        <v>1.2235478704278757</v>
      </c>
      <c r="F220" s="181">
        <f>SUM(F221:F223)</f>
        <v>33747</v>
      </c>
      <c r="G220" s="60">
        <f t="shared" si="65"/>
        <v>0.90155481940585591</v>
      </c>
      <c r="H220" s="181">
        <v>28419</v>
      </c>
      <c r="I220" s="82">
        <v>22534</v>
      </c>
      <c r="J220" s="82">
        <v>20256</v>
      </c>
      <c r="K220" s="180">
        <f t="shared" si="66"/>
        <v>0.73657372601575521</v>
      </c>
      <c r="L220" s="61">
        <f t="shared" si="67"/>
        <v>0.79292022942397689</v>
      </c>
      <c r="M220" s="8"/>
    </row>
    <row r="221" spans="1:13" ht="13.7" customHeight="1" x14ac:dyDescent="0.2">
      <c r="A221" s="434" t="s">
        <v>42</v>
      </c>
      <c r="B221" s="63" t="s">
        <v>44</v>
      </c>
      <c r="C221" s="91">
        <v>31396</v>
      </c>
      <c r="D221" s="226">
        <v>26104</v>
      </c>
      <c r="E221" s="76">
        <f t="shared" si="68"/>
        <v>1.202727551333129</v>
      </c>
      <c r="F221" s="75">
        <v>28443</v>
      </c>
      <c r="G221" s="77">
        <f t="shared" si="65"/>
        <v>0.90594343228436747</v>
      </c>
      <c r="H221" s="75">
        <v>24308</v>
      </c>
      <c r="I221" s="75">
        <v>19114</v>
      </c>
      <c r="J221" s="75">
        <v>17095</v>
      </c>
      <c r="K221" s="177">
        <f t="shared" si="66"/>
        <v>0.73222494636837265</v>
      </c>
      <c r="L221" s="78">
        <f t="shared" si="67"/>
        <v>0.7863254895507652</v>
      </c>
      <c r="M221" s="8"/>
    </row>
    <row r="222" spans="1:13" x14ac:dyDescent="0.2">
      <c r="A222" s="435"/>
      <c r="B222" s="64" t="s">
        <v>77</v>
      </c>
      <c r="C222" s="83">
        <v>1145</v>
      </c>
      <c r="D222" s="241">
        <v>919</v>
      </c>
      <c r="E222" s="68">
        <f t="shared" si="68"/>
        <v>1.2459194776931448</v>
      </c>
      <c r="F222" s="10">
        <v>986</v>
      </c>
      <c r="G222" s="69">
        <f t="shared" si="65"/>
        <v>0.86113537117903927</v>
      </c>
      <c r="H222" s="10">
        <v>825</v>
      </c>
      <c r="I222" s="10">
        <v>472</v>
      </c>
      <c r="J222" s="10">
        <v>432</v>
      </c>
      <c r="K222" s="178">
        <f t="shared" si="66"/>
        <v>0.51360174102285094</v>
      </c>
      <c r="L222" s="70">
        <f t="shared" si="67"/>
        <v>0.57212121212121214</v>
      </c>
      <c r="M222" s="8"/>
    </row>
    <row r="223" spans="1:13" x14ac:dyDescent="0.2">
      <c r="A223" s="436"/>
      <c r="B223" s="65" t="s">
        <v>45</v>
      </c>
      <c r="C223" s="84">
        <v>4891</v>
      </c>
      <c r="D223" s="242">
        <v>4425</v>
      </c>
      <c r="E223" s="79">
        <f t="shared" si="68"/>
        <v>1.1053107344632769</v>
      </c>
      <c r="F223" s="11">
        <v>4318</v>
      </c>
      <c r="G223" s="80">
        <f t="shared" si="65"/>
        <v>0.88284604375383358</v>
      </c>
      <c r="H223" s="11">
        <v>4017</v>
      </c>
      <c r="I223" s="11">
        <v>3213</v>
      </c>
      <c r="J223" s="11">
        <v>2831</v>
      </c>
      <c r="K223" s="179">
        <f t="shared" si="66"/>
        <v>0.72610169491525423</v>
      </c>
      <c r="L223" s="81">
        <f t="shared" si="67"/>
        <v>0.79985063480209107</v>
      </c>
      <c r="M223" s="8"/>
    </row>
    <row r="224" spans="1:13" ht="13.5" thickBot="1" x14ac:dyDescent="0.25">
      <c r="A224" s="62" t="s">
        <v>46</v>
      </c>
      <c r="B224" s="93"/>
      <c r="C224" s="85">
        <f>C216+C220</f>
        <v>225646</v>
      </c>
      <c r="D224" s="182">
        <v>106209</v>
      </c>
      <c r="E224" s="87">
        <f t="shared" si="68"/>
        <v>2.1245468839740513</v>
      </c>
      <c r="F224" s="182">
        <f>F216+F220</f>
        <v>202332</v>
      </c>
      <c r="G224" s="88">
        <f t="shared" si="65"/>
        <v>0.89667886867039526</v>
      </c>
      <c r="H224" s="182">
        <v>101609</v>
      </c>
      <c r="I224" s="219">
        <v>87637</v>
      </c>
      <c r="J224" s="86">
        <v>83222</v>
      </c>
      <c r="K224" s="88">
        <f t="shared" si="66"/>
        <v>0.82513722942500167</v>
      </c>
      <c r="L224" s="89">
        <f t="shared" si="67"/>
        <v>0.8624924957434873</v>
      </c>
      <c r="M224" s="8"/>
    </row>
    <row r="225" spans="1:13" ht="14.25" thickTop="1" thickBot="1" x14ac:dyDescent="0.25">
      <c r="A225" s="326" t="s">
        <v>227</v>
      </c>
      <c r="B225" s="327"/>
      <c r="C225" s="327"/>
      <c r="D225" s="327"/>
      <c r="E225" s="327"/>
      <c r="F225" s="327"/>
      <c r="G225" s="327"/>
      <c r="H225" s="327"/>
      <c r="I225" s="327"/>
      <c r="J225" s="327"/>
      <c r="K225" s="327"/>
      <c r="L225" s="328"/>
      <c r="M225" s="8"/>
    </row>
    <row r="226" spans="1:13" x14ac:dyDescent="0.2">
      <c r="A226" s="66" t="s">
        <v>43</v>
      </c>
      <c r="B226" s="67"/>
      <c r="C226" s="92">
        <f>SUM(C227:C229)</f>
        <v>201517</v>
      </c>
      <c r="D226" s="183">
        <v>81117</v>
      </c>
      <c r="E226" s="72">
        <f>C226/D226</f>
        <v>2.4842757991543079</v>
      </c>
      <c r="F226" s="183">
        <f>SUM(F227:F229)</f>
        <v>178283</v>
      </c>
      <c r="G226" s="73">
        <f>F226/C226</f>
        <v>0.88470451624428703</v>
      </c>
      <c r="H226" s="183">
        <v>77918</v>
      </c>
      <c r="I226" s="183">
        <v>66885</v>
      </c>
      <c r="J226" s="71">
        <v>63893</v>
      </c>
      <c r="K226" s="176">
        <f>I226/D226</f>
        <v>0.82454972447205888</v>
      </c>
      <c r="L226" s="74">
        <f>I226/H226</f>
        <v>0.85840242306014014</v>
      </c>
      <c r="M226" s="8"/>
    </row>
    <row r="227" spans="1:13" ht="14.45" customHeight="1" x14ac:dyDescent="0.2">
      <c r="A227" s="434" t="s">
        <v>42</v>
      </c>
      <c r="B227" s="63" t="s">
        <v>44</v>
      </c>
      <c r="C227" s="91">
        <v>161621</v>
      </c>
      <c r="D227" s="226">
        <v>72971</v>
      </c>
      <c r="E227" s="76">
        <f>C227/D227</f>
        <v>2.2148661797152291</v>
      </c>
      <c r="F227" s="75">
        <v>144090</v>
      </c>
      <c r="G227" s="77">
        <f t="shared" ref="G227:G234" si="69">F227/C227</f>
        <v>0.89153018481509205</v>
      </c>
      <c r="H227" s="75">
        <v>69819</v>
      </c>
      <c r="I227" s="215">
        <v>57376</v>
      </c>
      <c r="J227" s="75">
        <v>53310</v>
      </c>
      <c r="K227" s="177">
        <f t="shared" ref="K227:K234" si="70">I227/D227</f>
        <v>0.78628496251935698</v>
      </c>
      <c r="L227" s="78">
        <f t="shared" ref="L227:L234" si="71">I227/H227</f>
        <v>0.82178203640842751</v>
      </c>
      <c r="M227" s="8"/>
    </row>
    <row r="228" spans="1:13" x14ac:dyDescent="0.2">
      <c r="A228" s="435"/>
      <c r="B228" s="64" t="s">
        <v>77</v>
      </c>
      <c r="C228" s="83">
        <v>28755</v>
      </c>
      <c r="D228" s="241">
        <v>13123</v>
      </c>
      <c r="E228" s="68">
        <f t="shared" ref="E228:E234" si="72">C228/D228</f>
        <v>2.1911910386344586</v>
      </c>
      <c r="F228" s="10">
        <v>24106</v>
      </c>
      <c r="G228" s="69">
        <f t="shared" si="69"/>
        <v>0.83832376977916889</v>
      </c>
      <c r="H228" s="10">
        <v>11865</v>
      </c>
      <c r="I228" s="10">
        <v>5698</v>
      </c>
      <c r="J228" s="10">
        <v>5201</v>
      </c>
      <c r="K228" s="178">
        <f t="shared" si="70"/>
        <v>0.43419949706621963</v>
      </c>
      <c r="L228" s="70">
        <f t="shared" si="71"/>
        <v>0.48023598820058999</v>
      </c>
      <c r="M228" s="8"/>
    </row>
    <row r="229" spans="1:13" x14ac:dyDescent="0.2">
      <c r="A229" s="436"/>
      <c r="B229" s="65" t="s">
        <v>45</v>
      </c>
      <c r="C229" s="84">
        <v>11141</v>
      </c>
      <c r="D229" s="242">
        <v>8463</v>
      </c>
      <c r="E229" s="79">
        <f t="shared" si="72"/>
        <v>1.3164362519201229</v>
      </c>
      <c r="F229" s="11">
        <v>10087</v>
      </c>
      <c r="G229" s="80">
        <f t="shared" si="69"/>
        <v>0.90539448882506057</v>
      </c>
      <c r="H229" s="11">
        <v>7743</v>
      </c>
      <c r="I229" s="11">
        <v>7095</v>
      </c>
      <c r="J229" s="11">
        <v>6107</v>
      </c>
      <c r="K229" s="179">
        <f t="shared" si="70"/>
        <v>0.83835519319390284</v>
      </c>
      <c r="L229" s="81">
        <f t="shared" si="71"/>
        <v>0.91631150716776444</v>
      </c>
      <c r="M229" s="8"/>
    </row>
    <row r="230" spans="1:13" ht="13.7" customHeight="1" x14ac:dyDescent="0.2">
      <c r="A230" s="437" t="s">
        <v>49</v>
      </c>
      <c r="B230" s="438"/>
      <c r="C230" s="90">
        <f>SUM(C231:C233)</f>
        <v>44473</v>
      </c>
      <c r="D230" s="181">
        <v>34597</v>
      </c>
      <c r="E230" s="59">
        <f t="shared" si="72"/>
        <v>1.2854582767291962</v>
      </c>
      <c r="F230" s="181">
        <f>SUM(F231:F233)</f>
        <v>38964</v>
      </c>
      <c r="G230" s="60">
        <f t="shared" si="69"/>
        <v>0.87612708834573783</v>
      </c>
      <c r="H230" s="181">
        <v>31481</v>
      </c>
      <c r="I230" s="82">
        <v>23734</v>
      </c>
      <c r="J230" s="82">
        <v>20702</v>
      </c>
      <c r="K230" s="180">
        <f t="shared" si="70"/>
        <v>0.68601323814203541</v>
      </c>
      <c r="L230" s="61">
        <f t="shared" si="71"/>
        <v>0.75391505987738638</v>
      </c>
      <c r="M230" s="8"/>
    </row>
    <row r="231" spans="1:13" ht="14.45" customHeight="1" x14ac:dyDescent="0.2">
      <c r="A231" s="434" t="s">
        <v>42</v>
      </c>
      <c r="B231" s="63" t="s">
        <v>44</v>
      </c>
      <c r="C231" s="91">
        <v>36381</v>
      </c>
      <c r="D231" s="226">
        <v>29033</v>
      </c>
      <c r="E231" s="76">
        <f t="shared" si="72"/>
        <v>1.2530913098887473</v>
      </c>
      <c r="F231" s="75">
        <v>31865</v>
      </c>
      <c r="G231" s="77">
        <f t="shared" si="69"/>
        <v>0.8758692724224183</v>
      </c>
      <c r="H231" s="75">
        <v>26334</v>
      </c>
      <c r="I231" s="75">
        <v>19750</v>
      </c>
      <c r="J231" s="75">
        <v>17119</v>
      </c>
      <c r="K231" s="177">
        <f t="shared" si="70"/>
        <v>0.68026039334550337</v>
      </c>
      <c r="L231" s="78">
        <f t="shared" si="71"/>
        <v>0.74998101313890786</v>
      </c>
      <c r="M231" s="8"/>
    </row>
    <row r="232" spans="1:13" x14ac:dyDescent="0.2">
      <c r="A232" s="435"/>
      <c r="B232" s="64" t="s">
        <v>77</v>
      </c>
      <c r="C232" s="83">
        <v>1726</v>
      </c>
      <c r="D232" s="241">
        <v>1340</v>
      </c>
      <c r="E232" s="68">
        <f t="shared" si="72"/>
        <v>1.2880597014925372</v>
      </c>
      <c r="F232" s="10">
        <v>1455</v>
      </c>
      <c r="G232" s="69">
        <f t="shared" si="69"/>
        <v>0.84298957126303597</v>
      </c>
      <c r="H232" s="10">
        <v>1154</v>
      </c>
      <c r="I232" s="10">
        <v>475</v>
      </c>
      <c r="J232" s="10">
        <v>423</v>
      </c>
      <c r="K232" s="178">
        <f t="shared" si="70"/>
        <v>0.35447761194029853</v>
      </c>
      <c r="L232" s="70">
        <f t="shared" si="71"/>
        <v>0.41161178509532065</v>
      </c>
      <c r="M232" s="8"/>
    </row>
    <row r="233" spans="1:13" x14ac:dyDescent="0.2">
      <c r="A233" s="436"/>
      <c r="B233" s="65" t="s">
        <v>45</v>
      </c>
      <c r="C233" s="84">
        <v>6366</v>
      </c>
      <c r="D233" s="242">
        <v>5622</v>
      </c>
      <c r="E233" s="79">
        <f t="shared" si="72"/>
        <v>1.1323372465314834</v>
      </c>
      <c r="F233" s="11">
        <v>5644</v>
      </c>
      <c r="G233" s="80">
        <f t="shared" si="69"/>
        <v>0.88658498272070374</v>
      </c>
      <c r="H233" s="11">
        <v>5031</v>
      </c>
      <c r="I233" s="11">
        <v>3833</v>
      </c>
      <c r="J233" s="11">
        <v>3287</v>
      </c>
      <c r="K233" s="179">
        <f t="shared" si="70"/>
        <v>0.68178584133760223</v>
      </c>
      <c r="L233" s="81">
        <f t="shared" si="71"/>
        <v>0.76187636652752933</v>
      </c>
      <c r="M233" s="8"/>
    </row>
    <row r="234" spans="1:13" ht="13.5" thickBot="1" x14ac:dyDescent="0.25">
      <c r="A234" s="62" t="s">
        <v>46</v>
      </c>
      <c r="B234" s="93"/>
      <c r="C234" s="85">
        <f>C226+C230</f>
        <v>245990</v>
      </c>
      <c r="D234" s="182">
        <v>110482</v>
      </c>
      <c r="E234" s="87">
        <f t="shared" si="72"/>
        <v>2.2265165366304012</v>
      </c>
      <c r="F234" s="182">
        <f>F226+F230</f>
        <v>217247</v>
      </c>
      <c r="G234" s="88">
        <f t="shared" si="69"/>
        <v>0.88315378673929834</v>
      </c>
      <c r="H234" s="182">
        <v>105072</v>
      </c>
      <c r="I234" s="219">
        <v>88751</v>
      </c>
      <c r="J234" s="86">
        <v>84092</v>
      </c>
      <c r="K234" s="88">
        <f t="shared" si="70"/>
        <v>0.80330732608026645</v>
      </c>
      <c r="L234" s="89">
        <f t="shared" si="71"/>
        <v>0.84466841784680979</v>
      </c>
      <c r="M234" s="8"/>
    </row>
    <row r="235" spans="1:13" ht="14.25" thickTop="1" thickBot="1" x14ac:dyDescent="0.25">
      <c r="A235" s="326" t="s">
        <v>230</v>
      </c>
      <c r="B235" s="327"/>
      <c r="C235" s="327"/>
      <c r="D235" s="327"/>
      <c r="E235" s="327"/>
      <c r="F235" s="327"/>
      <c r="G235" s="327"/>
      <c r="H235" s="327"/>
      <c r="I235" s="327"/>
      <c r="J235" s="327"/>
      <c r="K235" s="327"/>
      <c r="L235" s="328"/>
      <c r="M235" s="8"/>
    </row>
    <row r="236" spans="1:13" x14ac:dyDescent="0.2">
      <c r="A236" s="66" t="s">
        <v>43</v>
      </c>
      <c r="B236" s="67"/>
      <c r="C236" s="92">
        <f>SUM(C237:C239)</f>
        <v>209797</v>
      </c>
      <c r="D236" s="183">
        <v>82802</v>
      </c>
      <c r="E236" s="72">
        <f>C236/D236</f>
        <v>2.533718992294872</v>
      </c>
      <c r="F236" s="183">
        <f>SUM(F237:F239)</f>
        <v>181622</v>
      </c>
      <c r="G236" s="73">
        <f>F236/C236</f>
        <v>0.86570351339628304</v>
      </c>
      <c r="H236" s="183">
        <v>78404</v>
      </c>
      <c r="I236" s="183">
        <v>65993</v>
      </c>
      <c r="J236" s="71">
        <v>63248</v>
      </c>
      <c r="K236" s="176">
        <f>I236/D236</f>
        <v>0.79699765706142367</v>
      </c>
      <c r="L236" s="74">
        <f>I236/H236</f>
        <v>0.84170450487220039</v>
      </c>
      <c r="M236" s="8"/>
    </row>
    <row r="237" spans="1:13" x14ac:dyDescent="0.2">
      <c r="A237" s="434" t="s">
        <v>42</v>
      </c>
      <c r="B237" s="63" t="s">
        <v>44</v>
      </c>
      <c r="C237" s="91">
        <v>169322</v>
      </c>
      <c r="D237" s="226">
        <v>75271</v>
      </c>
      <c r="E237" s="76">
        <f>C237/D237</f>
        <v>2.2494984788298282</v>
      </c>
      <c r="F237" s="75">
        <v>146788</v>
      </c>
      <c r="G237" s="77">
        <f t="shared" ref="G237:G244" si="73">F237/C237</f>
        <v>0.86691628967293088</v>
      </c>
      <c r="H237" s="75">
        <v>66560</v>
      </c>
      <c r="I237" s="215">
        <v>56673</v>
      </c>
      <c r="J237" s="75">
        <v>53007</v>
      </c>
      <c r="K237" s="177">
        <f t="shared" ref="K237:K244" si="74">I237/D237</f>
        <v>0.7529194510502053</v>
      </c>
      <c r="L237" s="78">
        <f t="shared" ref="L237:L244" si="75">I237/H237</f>
        <v>0.85145733173076921</v>
      </c>
      <c r="M237" s="8"/>
    </row>
    <row r="238" spans="1:13" x14ac:dyDescent="0.2">
      <c r="A238" s="435"/>
      <c r="B238" s="64" t="s">
        <v>77</v>
      </c>
      <c r="C238" s="83">
        <v>28821</v>
      </c>
      <c r="D238" s="241">
        <v>12973</v>
      </c>
      <c r="E238" s="68">
        <f t="shared" ref="E238:E244" si="76">C238/D238</f>
        <v>2.2216141216372467</v>
      </c>
      <c r="F238" s="10">
        <v>24291</v>
      </c>
      <c r="G238" s="69">
        <f t="shared" si="73"/>
        <v>0.84282294160507965</v>
      </c>
      <c r="H238" s="10">
        <v>10802</v>
      </c>
      <c r="I238" s="10">
        <v>5725</v>
      </c>
      <c r="J238" s="10">
        <v>5242</v>
      </c>
      <c r="K238" s="178">
        <f t="shared" si="74"/>
        <v>0.4413011639559084</v>
      </c>
      <c r="L238" s="70">
        <f t="shared" si="75"/>
        <v>0.52999444547306052</v>
      </c>
      <c r="M238" s="8"/>
    </row>
    <row r="239" spans="1:13" x14ac:dyDescent="0.2">
      <c r="A239" s="436"/>
      <c r="B239" s="65" t="s">
        <v>45</v>
      </c>
      <c r="C239" s="84">
        <v>11654</v>
      </c>
      <c r="D239" s="242">
        <v>8816</v>
      </c>
      <c r="E239" s="79">
        <f t="shared" si="76"/>
        <v>1.3219147005444647</v>
      </c>
      <c r="F239" s="11">
        <v>10543</v>
      </c>
      <c r="G239" s="80">
        <f t="shared" si="73"/>
        <v>0.90466792517590522</v>
      </c>
      <c r="H239" s="11">
        <v>8458</v>
      </c>
      <c r="I239" s="11">
        <v>7059</v>
      </c>
      <c r="J239" s="11">
        <v>5964</v>
      </c>
      <c r="K239" s="179">
        <f t="shared" si="74"/>
        <v>0.8007032667876588</v>
      </c>
      <c r="L239" s="81">
        <f t="shared" si="75"/>
        <v>0.83459446677701588</v>
      </c>
      <c r="M239" s="8"/>
    </row>
    <row r="240" spans="1:13" x14ac:dyDescent="0.2">
      <c r="A240" s="437" t="s">
        <v>49</v>
      </c>
      <c r="B240" s="438"/>
      <c r="C240" s="90">
        <f>SUM(C241:C243)</f>
        <v>39708</v>
      </c>
      <c r="D240" s="181">
        <v>30868</v>
      </c>
      <c r="E240" s="59">
        <f t="shared" si="76"/>
        <v>1.2863807178955553</v>
      </c>
      <c r="F240" s="181">
        <f>SUM(F241:F243)</f>
        <v>33318</v>
      </c>
      <c r="G240" s="60">
        <f t="shared" si="73"/>
        <v>0.8390752493200363</v>
      </c>
      <c r="H240" s="181">
        <v>27004</v>
      </c>
      <c r="I240" s="82">
        <v>20574</v>
      </c>
      <c r="J240" s="82">
        <v>18186</v>
      </c>
      <c r="K240" s="180">
        <f t="shared" si="74"/>
        <v>0.66651548529221205</v>
      </c>
      <c r="L240" s="61">
        <f t="shared" si="75"/>
        <v>0.76188712783291368</v>
      </c>
      <c r="M240" s="8"/>
    </row>
    <row r="241" spans="1:13" x14ac:dyDescent="0.2">
      <c r="A241" s="434" t="s">
        <v>42</v>
      </c>
      <c r="B241" s="63" t="s">
        <v>44</v>
      </c>
      <c r="C241" s="91">
        <v>31828</v>
      </c>
      <c r="D241" s="226">
        <v>25634</v>
      </c>
      <c r="E241" s="76">
        <f t="shared" si="76"/>
        <v>1.2416322072247796</v>
      </c>
      <c r="F241" s="75">
        <v>26414</v>
      </c>
      <c r="G241" s="77">
        <f t="shared" si="73"/>
        <v>0.82989820284026639</v>
      </c>
      <c r="H241" s="75">
        <v>21595</v>
      </c>
      <c r="I241" s="75">
        <v>16671</v>
      </c>
      <c r="J241" s="75">
        <v>14802</v>
      </c>
      <c r="K241" s="177">
        <f t="shared" si="74"/>
        <v>0.65034719513146599</v>
      </c>
      <c r="L241" s="78">
        <f t="shared" si="75"/>
        <v>0.77198425561472561</v>
      </c>
      <c r="M241" s="8"/>
    </row>
    <row r="242" spans="1:13" x14ac:dyDescent="0.2">
      <c r="A242" s="435"/>
      <c r="B242" s="64" t="s">
        <v>77</v>
      </c>
      <c r="C242" s="83">
        <v>1804</v>
      </c>
      <c r="D242" s="241">
        <v>1370</v>
      </c>
      <c r="E242" s="68">
        <f t="shared" si="76"/>
        <v>1.3167883211678832</v>
      </c>
      <c r="F242" s="10">
        <v>1440</v>
      </c>
      <c r="G242" s="69">
        <f t="shared" si="73"/>
        <v>0.79822616407982261</v>
      </c>
      <c r="H242" s="10">
        <v>1078</v>
      </c>
      <c r="I242" s="10">
        <v>526</v>
      </c>
      <c r="J242" s="10">
        <v>485</v>
      </c>
      <c r="K242" s="178">
        <f t="shared" si="74"/>
        <v>0.38394160583941606</v>
      </c>
      <c r="L242" s="70">
        <f t="shared" si="75"/>
        <v>0.48794063079777367</v>
      </c>
      <c r="M242" s="8"/>
    </row>
    <row r="243" spans="1:13" x14ac:dyDescent="0.2">
      <c r="A243" s="436"/>
      <c r="B243" s="65" t="s">
        <v>45</v>
      </c>
      <c r="C243" s="84">
        <v>6076</v>
      </c>
      <c r="D243" s="242">
        <v>5356</v>
      </c>
      <c r="E243" s="79">
        <f t="shared" si="76"/>
        <v>1.1344286781179984</v>
      </c>
      <c r="F243" s="11">
        <v>5464</v>
      </c>
      <c r="G243" s="80">
        <f t="shared" si="73"/>
        <v>0.89927583936800526</v>
      </c>
      <c r="H243" s="11">
        <v>4979</v>
      </c>
      <c r="I243" s="11">
        <v>3767</v>
      </c>
      <c r="J243" s="11">
        <v>3121</v>
      </c>
      <c r="K243" s="179">
        <f t="shared" si="74"/>
        <v>0.70332337565347269</v>
      </c>
      <c r="L243" s="81">
        <f t="shared" si="75"/>
        <v>0.7565776260293231</v>
      </c>
      <c r="M243" s="8"/>
    </row>
    <row r="244" spans="1:13" ht="13.5" thickBot="1" x14ac:dyDescent="0.25">
      <c r="A244" s="62" t="s">
        <v>46</v>
      </c>
      <c r="B244" s="93"/>
      <c r="C244" s="85">
        <f>C236+C240</f>
        <v>249505</v>
      </c>
      <c r="D244" s="182">
        <v>108378</v>
      </c>
      <c r="E244" s="87">
        <f t="shared" si="76"/>
        <v>2.3021738729262395</v>
      </c>
      <c r="F244" s="182">
        <f>F236+F240</f>
        <v>214940</v>
      </c>
      <c r="G244" s="88">
        <f t="shared" si="73"/>
        <v>0.86146570209013851</v>
      </c>
      <c r="H244" s="182">
        <v>101324</v>
      </c>
      <c r="I244" s="219">
        <v>84839</v>
      </c>
      <c r="J244" s="86">
        <v>80943</v>
      </c>
      <c r="K244" s="88">
        <f t="shared" si="74"/>
        <v>0.78280647363856137</v>
      </c>
      <c r="L244" s="89">
        <f t="shared" si="75"/>
        <v>0.83730409379811299</v>
      </c>
      <c r="M244" s="8"/>
    </row>
    <row r="245" spans="1:13" ht="14.25" thickTop="1" thickBot="1" x14ac:dyDescent="0.25">
      <c r="A245" s="326" t="s">
        <v>232</v>
      </c>
      <c r="B245" s="327"/>
      <c r="C245" s="327"/>
      <c r="D245" s="327"/>
      <c r="E245" s="327"/>
      <c r="F245" s="327"/>
      <c r="G245" s="327"/>
      <c r="H245" s="327"/>
      <c r="I245" s="327"/>
      <c r="J245" s="327"/>
      <c r="K245" s="327"/>
      <c r="L245" s="328"/>
      <c r="M245" s="8"/>
    </row>
    <row r="246" spans="1:13" x14ac:dyDescent="0.2">
      <c r="A246" s="66" t="s">
        <v>43</v>
      </c>
      <c r="B246" s="67"/>
      <c r="C246" s="92">
        <f>SUM(C247:C249)</f>
        <v>223996</v>
      </c>
      <c r="D246" s="183">
        <v>86062</v>
      </c>
      <c r="E246" s="72">
        <f>C246/D246</f>
        <v>2.6027282656689366</v>
      </c>
      <c r="F246" s="183">
        <f>SUM(F247:F249)</f>
        <v>195002</v>
      </c>
      <c r="G246" s="73">
        <f>F246/C246</f>
        <v>0.870560188574796</v>
      </c>
      <c r="H246" s="183">
        <v>81856</v>
      </c>
      <c r="I246" s="183">
        <v>68582</v>
      </c>
      <c r="J246" s="71">
        <v>65930</v>
      </c>
      <c r="K246" s="176">
        <f>I246/D246</f>
        <v>0.79689061374358017</v>
      </c>
      <c r="L246" s="74">
        <f>I246/H246</f>
        <v>0.83783717748240816</v>
      </c>
      <c r="M246" s="8"/>
    </row>
    <row r="247" spans="1:13" x14ac:dyDescent="0.2">
      <c r="A247" s="434" t="s">
        <v>42</v>
      </c>
      <c r="B247" s="63" t="s">
        <v>44</v>
      </c>
      <c r="C247" s="91">
        <v>181277</v>
      </c>
      <c r="D247" s="226">
        <v>78226</v>
      </c>
      <c r="E247" s="76">
        <f>C247/D247</f>
        <v>2.3173497302687087</v>
      </c>
      <c r="F247" s="75">
        <v>157539</v>
      </c>
      <c r="G247" s="77">
        <f t="shared" ref="G247:G254" si="77">F247/C247</f>
        <v>0.86905123098903891</v>
      </c>
      <c r="H247" s="75">
        <v>73801</v>
      </c>
      <c r="I247" s="215">
        <v>59056</v>
      </c>
      <c r="J247" s="75">
        <v>55051</v>
      </c>
      <c r="K247" s="177">
        <f t="shared" ref="K247:K254" si="78">I247/D247</f>
        <v>0.75494081251757728</v>
      </c>
      <c r="L247" s="78">
        <f t="shared" ref="L247:L254" si="79">I247/H247</f>
        <v>0.80020595926884464</v>
      </c>
      <c r="M247" s="8"/>
    </row>
    <row r="248" spans="1:13" x14ac:dyDescent="0.2">
      <c r="A248" s="435"/>
      <c r="B248" s="64" t="s">
        <v>77</v>
      </c>
      <c r="C248" s="83">
        <v>30881</v>
      </c>
      <c r="D248" s="241">
        <v>13973</v>
      </c>
      <c r="E248" s="68">
        <f t="shared" ref="E248:E254" si="80">C248/D248</f>
        <v>2.2100479496171186</v>
      </c>
      <c r="F248" s="10">
        <v>26590</v>
      </c>
      <c r="G248" s="69">
        <f t="shared" si="77"/>
        <v>0.86104724587934334</v>
      </c>
      <c r="H248" s="10">
        <v>12691</v>
      </c>
      <c r="I248" s="10">
        <v>5884</v>
      </c>
      <c r="J248" s="10">
        <v>5304</v>
      </c>
      <c r="K248" s="178">
        <f t="shared" si="78"/>
        <v>0.42109783153224073</v>
      </c>
      <c r="L248" s="70">
        <f t="shared" si="79"/>
        <v>0.46363564730911672</v>
      </c>
      <c r="M248" s="8"/>
    </row>
    <row r="249" spans="1:13" x14ac:dyDescent="0.2">
      <c r="A249" s="436"/>
      <c r="B249" s="65" t="s">
        <v>45</v>
      </c>
      <c r="C249" s="84">
        <v>11838</v>
      </c>
      <c r="D249" s="242">
        <v>8894</v>
      </c>
      <c r="E249" s="79">
        <f t="shared" si="80"/>
        <v>1.3310096694400719</v>
      </c>
      <c r="F249" s="11">
        <v>10873</v>
      </c>
      <c r="G249" s="80">
        <f t="shared" si="77"/>
        <v>0.91848285183307987</v>
      </c>
      <c r="H249" s="11">
        <v>8429</v>
      </c>
      <c r="I249" s="11">
        <v>7040</v>
      </c>
      <c r="J249" s="11">
        <v>6013</v>
      </c>
      <c r="K249" s="179">
        <f t="shared" si="78"/>
        <v>0.79154486170451988</v>
      </c>
      <c r="L249" s="81">
        <f t="shared" si="79"/>
        <v>0.83521176889310711</v>
      </c>
      <c r="M249" s="8"/>
    </row>
    <row r="250" spans="1:13" x14ac:dyDescent="0.2">
      <c r="A250" s="437" t="s">
        <v>49</v>
      </c>
      <c r="B250" s="438"/>
      <c r="C250" s="90">
        <f>SUM(C251:C253)</f>
        <v>42132</v>
      </c>
      <c r="D250" s="181">
        <v>32326</v>
      </c>
      <c r="E250" s="59">
        <f t="shared" si="80"/>
        <v>1.3033471509002041</v>
      </c>
      <c r="F250" s="181">
        <f>SUM(F251:F253)</f>
        <v>35551</v>
      </c>
      <c r="G250" s="60">
        <f t="shared" si="77"/>
        <v>0.84380043672268112</v>
      </c>
      <c r="H250" s="181">
        <v>28506</v>
      </c>
      <c r="I250" s="82">
        <v>20768</v>
      </c>
      <c r="J250" s="82">
        <v>18362</v>
      </c>
      <c r="K250" s="180">
        <f t="shared" si="78"/>
        <v>0.64245498979149906</v>
      </c>
      <c r="L250" s="61">
        <f t="shared" si="79"/>
        <v>0.72854837578053744</v>
      </c>
      <c r="M250" s="8"/>
    </row>
    <row r="251" spans="1:13" x14ac:dyDescent="0.2">
      <c r="A251" s="434" t="s">
        <v>42</v>
      </c>
      <c r="B251" s="63" t="s">
        <v>44</v>
      </c>
      <c r="C251" s="91">
        <v>33114</v>
      </c>
      <c r="D251" s="226">
        <v>26349</v>
      </c>
      <c r="E251" s="76">
        <f t="shared" si="80"/>
        <v>1.2567459865649551</v>
      </c>
      <c r="F251" s="75">
        <v>27576</v>
      </c>
      <c r="G251" s="77">
        <f t="shared" si="77"/>
        <v>0.83275955789092226</v>
      </c>
      <c r="H251" s="75">
        <v>22871</v>
      </c>
      <c r="I251" s="75">
        <v>16787</v>
      </c>
      <c r="J251" s="75">
        <v>14810</v>
      </c>
      <c r="K251" s="177">
        <f t="shared" si="78"/>
        <v>0.63710197730464158</v>
      </c>
      <c r="L251" s="78">
        <f t="shared" si="79"/>
        <v>0.73398627082331336</v>
      </c>
      <c r="M251" s="8"/>
    </row>
    <row r="252" spans="1:13" x14ac:dyDescent="0.2">
      <c r="A252" s="435"/>
      <c r="B252" s="64" t="s">
        <v>77</v>
      </c>
      <c r="C252" s="83">
        <v>1977</v>
      </c>
      <c r="D252" s="241">
        <v>1505</v>
      </c>
      <c r="E252" s="68">
        <f t="shared" si="80"/>
        <v>1.3136212624584718</v>
      </c>
      <c r="F252" s="10">
        <v>1589</v>
      </c>
      <c r="G252" s="69">
        <f t="shared" si="77"/>
        <v>0.80374304501770355</v>
      </c>
      <c r="H252" s="10">
        <v>1240</v>
      </c>
      <c r="I252" s="10">
        <v>546</v>
      </c>
      <c r="J252" s="10">
        <v>483</v>
      </c>
      <c r="K252" s="178">
        <f t="shared" si="78"/>
        <v>0.36279069767441863</v>
      </c>
      <c r="L252" s="70">
        <f t="shared" si="79"/>
        <v>0.44032258064516128</v>
      </c>
      <c r="M252" s="8"/>
    </row>
    <row r="253" spans="1:13" x14ac:dyDescent="0.2">
      <c r="A253" s="436"/>
      <c r="B253" s="65" t="s">
        <v>45</v>
      </c>
      <c r="C253" s="84">
        <v>7041</v>
      </c>
      <c r="D253" s="242">
        <v>5861</v>
      </c>
      <c r="E253" s="79">
        <f t="shared" si="80"/>
        <v>1.2013308309162258</v>
      </c>
      <c r="F253" s="11">
        <v>6386</v>
      </c>
      <c r="G253" s="80">
        <f t="shared" si="77"/>
        <v>0.90697344127254653</v>
      </c>
      <c r="H253" s="11">
        <v>5470</v>
      </c>
      <c r="I253" s="11">
        <v>3733</v>
      </c>
      <c r="J253" s="11">
        <v>3189</v>
      </c>
      <c r="K253" s="179">
        <f t="shared" si="78"/>
        <v>0.63692202695785705</v>
      </c>
      <c r="L253" s="81">
        <f t="shared" si="79"/>
        <v>0.68244972577696528</v>
      </c>
      <c r="M253" s="8"/>
    </row>
    <row r="254" spans="1:13" ht="13.5" thickBot="1" x14ac:dyDescent="0.25">
      <c r="A254" s="62" t="s">
        <v>46</v>
      </c>
      <c r="B254" s="93"/>
      <c r="C254" s="85">
        <f>C246+C250</f>
        <v>266128</v>
      </c>
      <c r="D254" s="182">
        <v>112643</v>
      </c>
      <c r="E254" s="87">
        <f t="shared" si="80"/>
        <v>2.362579121649814</v>
      </c>
      <c r="F254" s="182">
        <f>F246+F250</f>
        <v>230553</v>
      </c>
      <c r="G254" s="88">
        <f t="shared" si="77"/>
        <v>0.86632372392232304</v>
      </c>
      <c r="H254" s="182">
        <v>105880</v>
      </c>
      <c r="I254" s="219">
        <v>87624</v>
      </c>
      <c r="J254" s="86">
        <v>83760</v>
      </c>
      <c r="K254" s="88">
        <f t="shared" si="78"/>
        <v>0.77789121383485882</v>
      </c>
      <c r="L254" s="89">
        <f t="shared" si="79"/>
        <v>0.82757839063090288</v>
      </c>
      <c r="M254" s="8"/>
    </row>
    <row r="255" spans="1:13" ht="14.25" thickTop="1" thickBot="1" x14ac:dyDescent="0.25">
      <c r="A255" s="326" t="s">
        <v>236</v>
      </c>
      <c r="B255" s="327"/>
      <c r="C255" s="327"/>
      <c r="D255" s="327"/>
      <c r="E255" s="327"/>
      <c r="F255" s="327"/>
      <c r="G255" s="327"/>
      <c r="H255" s="327"/>
      <c r="I255" s="327"/>
      <c r="J255" s="327"/>
      <c r="K255" s="327"/>
      <c r="L255" s="328"/>
      <c r="M255" s="8"/>
    </row>
    <row r="256" spans="1:13" x14ac:dyDescent="0.2">
      <c r="A256" s="66" t="s">
        <v>43</v>
      </c>
      <c r="B256" s="67"/>
      <c r="C256" s="92">
        <f>SUM(C257:C259)</f>
        <v>234702</v>
      </c>
      <c r="D256" s="183">
        <v>89711</v>
      </c>
      <c r="E256" s="72">
        <f>C256/D256</f>
        <v>2.6162009118168341</v>
      </c>
      <c r="F256" s="183">
        <f>SUM(F257:F259)</f>
        <v>203423</v>
      </c>
      <c r="G256" s="73">
        <f>F256/C256</f>
        <v>0.86672887320943148</v>
      </c>
      <c r="H256" s="183">
        <v>85298</v>
      </c>
      <c r="I256" s="183">
        <v>71880</v>
      </c>
      <c r="J256" s="71">
        <v>68970</v>
      </c>
      <c r="K256" s="176">
        <f>I256/D256</f>
        <v>0.80123953584287322</v>
      </c>
      <c r="L256" s="74">
        <f>I256/H256</f>
        <v>0.84269267743675114</v>
      </c>
      <c r="M256" s="8"/>
    </row>
    <row r="257" spans="1:13" x14ac:dyDescent="0.2">
      <c r="A257" s="434" t="s">
        <v>42</v>
      </c>
      <c r="B257" s="63" t="s">
        <v>44</v>
      </c>
      <c r="C257" s="91">
        <v>188607</v>
      </c>
      <c r="D257" s="226">
        <v>81332</v>
      </c>
      <c r="E257" s="76">
        <f>C257/D257</f>
        <v>2.3189765405990261</v>
      </c>
      <c r="F257" s="75">
        <v>162708</v>
      </c>
      <c r="G257" s="77">
        <f t="shared" ref="G257:G264" si="81">F257/C257</f>
        <v>0.86268272121395284</v>
      </c>
      <c r="H257" s="75">
        <v>71014</v>
      </c>
      <c r="I257" s="215">
        <v>62084</v>
      </c>
      <c r="J257" s="75">
        <v>58015</v>
      </c>
      <c r="K257" s="177">
        <f t="shared" ref="K257:K264" si="82">I257/D257</f>
        <v>0.76334038262922344</v>
      </c>
      <c r="L257" s="78">
        <f t="shared" ref="L257:L264" si="83">I257/H257</f>
        <v>0.87425014785816879</v>
      </c>
      <c r="M257" s="8"/>
    </row>
    <row r="258" spans="1:13" x14ac:dyDescent="0.2">
      <c r="A258" s="435"/>
      <c r="B258" s="64" t="s">
        <v>77</v>
      </c>
      <c r="C258" s="83">
        <v>33535</v>
      </c>
      <c r="D258" s="241">
        <v>14802</v>
      </c>
      <c r="E258" s="68">
        <f t="shared" ref="E258:E264" si="84">C258/D258</f>
        <v>2.2655722199702741</v>
      </c>
      <c r="F258" s="10">
        <v>29150</v>
      </c>
      <c r="G258" s="69">
        <f t="shared" si="81"/>
        <v>0.86924109139704786</v>
      </c>
      <c r="H258" s="10">
        <v>12877</v>
      </c>
      <c r="I258" s="10">
        <v>5989</v>
      </c>
      <c r="J258" s="10">
        <v>5579</v>
      </c>
      <c r="K258" s="178">
        <f t="shared" si="82"/>
        <v>0.4046074854749358</v>
      </c>
      <c r="L258" s="70">
        <f t="shared" si="83"/>
        <v>0.46509280111827289</v>
      </c>
      <c r="M258" s="8"/>
    </row>
    <row r="259" spans="1:13" x14ac:dyDescent="0.2">
      <c r="A259" s="436"/>
      <c r="B259" s="65" t="s">
        <v>45</v>
      </c>
      <c r="C259" s="84">
        <v>12560</v>
      </c>
      <c r="D259" s="242">
        <v>9233</v>
      </c>
      <c r="E259" s="79">
        <f t="shared" si="84"/>
        <v>1.3603379183364019</v>
      </c>
      <c r="F259" s="11">
        <v>11565</v>
      </c>
      <c r="G259" s="80">
        <f t="shared" si="81"/>
        <v>0.92078025477707004</v>
      </c>
      <c r="H259" s="11">
        <v>8733</v>
      </c>
      <c r="I259" s="11">
        <v>7395</v>
      </c>
      <c r="J259" s="11">
        <v>6268</v>
      </c>
      <c r="K259" s="179">
        <f t="shared" si="82"/>
        <v>0.80093144156828766</v>
      </c>
      <c r="L259" s="81">
        <f t="shared" si="83"/>
        <v>0.84678804534524221</v>
      </c>
      <c r="M259" s="8"/>
    </row>
    <row r="260" spans="1:13" x14ac:dyDescent="0.2">
      <c r="A260" s="437" t="s">
        <v>49</v>
      </c>
      <c r="B260" s="438"/>
      <c r="C260" s="90">
        <f>SUM(C261:C263)</f>
        <v>41362</v>
      </c>
      <c r="D260" s="181">
        <v>31997</v>
      </c>
      <c r="E260" s="59">
        <f t="shared" si="84"/>
        <v>1.2926836890958526</v>
      </c>
      <c r="F260" s="181">
        <f>SUM(F261:F263)</f>
        <v>35077</v>
      </c>
      <c r="G260" s="60">
        <f t="shared" si="81"/>
        <v>0.84804893380397461</v>
      </c>
      <c r="H260" s="181">
        <v>28298</v>
      </c>
      <c r="I260" s="82">
        <v>21201</v>
      </c>
      <c r="J260" s="82">
        <v>18372</v>
      </c>
      <c r="K260" s="180">
        <f t="shared" si="82"/>
        <v>0.66259336812826197</v>
      </c>
      <c r="L260" s="61">
        <f t="shared" si="83"/>
        <v>0.74920489080500385</v>
      </c>
      <c r="M260" s="8"/>
    </row>
    <row r="261" spans="1:13" x14ac:dyDescent="0.2">
      <c r="A261" s="434" t="s">
        <v>42</v>
      </c>
      <c r="B261" s="63" t="s">
        <v>44</v>
      </c>
      <c r="C261" s="91">
        <v>32697</v>
      </c>
      <c r="D261" s="226">
        <v>26508</v>
      </c>
      <c r="E261" s="76">
        <f t="shared" si="84"/>
        <v>1.2334766862833861</v>
      </c>
      <c r="F261" s="75">
        <v>27380</v>
      </c>
      <c r="G261" s="77">
        <f t="shared" si="81"/>
        <v>0.83738569287702236</v>
      </c>
      <c r="H261" s="75">
        <v>22118</v>
      </c>
      <c r="I261" s="75">
        <v>16722</v>
      </c>
      <c r="J261" s="75">
        <v>14522</v>
      </c>
      <c r="K261" s="177">
        <f t="shared" si="82"/>
        <v>0.63082842915346315</v>
      </c>
      <c r="L261" s="78">
        <f t="shared" si="83"/>
        <v>0.75603580793923497</v>
      </c>
      <c r="M261" s="8"/>
    </row>
    <row r="262" spans="1:13" x14ac:dyDescent="0.2">
      <c r="A262" s="435"/>
      <c r="B262" s="64" t="s">
        <v>77</v>
      </c>
      <c r="C262" s="83">
        <v>1726</v>
      </c>
      <c r="D262" s="241">
        <v>1282</v>
      </c>
      <c r="E262" s="68">
        <f t="shared" si="84"/>
        <v>1.3463338533541342</v>
      </c>
      <c r="F262" s="10">
        <v>1412</v>
      </c>
      <c r="G262" s="69">
        <f t="shared" si="81"/>
        <v>0.81807647740440326</v>
      </c>
      <c r="H262" s="10">
        <v>1046</v>
      </c>
      <c r="I262" s="10">
        <v>506</v>
      </c>
      <c r="J262" s="10">
        <v>448</v>
      </c>
      <c r="K262" s="178">
        <f t="shared" si="82"/>
        <v>0.39469578783151327</v>
      </c>
      <c r="L262" s="70">
        <f t="shared" si="83"/>
        <v>0.4837476099426386</v>
      </c>
      <c r="M262" s="8"/>
    </row>
    <row r="263" spans="1:13" x14ac:dyDescent="0.2">
      <c r="A263" s="436"/>
      <c r="B263" s="65" t="s">
        <v>45</v>
      </c>
      <c r="C263" s="84">
        <v>6939</v>
      </c>
      <c r="D263" s="242">
        <v>6000</v>
      </c>
      <c r="E263" s="79">
        <f t="shared" si="84"/>
        <v>1.1565000000000001</v>
      </c>
      <c r="F263" s="11">
        <v>6285</v>
      </c>
      <c r="G263" s="80">
        <f t="shared" si="81"/>
        <v>0.90575010808473844</v>
      </c>
      <c r="H263" s="11">
        <v>5568</v>
      </c>
      <c r="I263" s="11">
        <v>4309</v>
      </c>
      <c r="J263" s="11">
        <v>3524</v>
      </c>
      <c r="K263" s="179">
        <f t="shared" si="82"/>
        <v>0.71816666666666662</v>
      </c>
      <c r="L263" s="81">
        <f t="shared" si="83"/>
        <v>0.77388649425287359</v>
      </c>
      <c r="M263" s="8"/>
    </row>
    <row r="264" spans="1:13" ht="13.5" thickBot="1" x14ac:dyDescent="0.25">
      <c r="A264" s="62" t="s">
        <v>46</v>
      </c>
      <c r="B264" s="93"/>
      <c r="C264" s="85">
        <f>C256+C260</f>
        <v>276064</v>
      </c>
      <c r="D264" s="182">
        <v>115418</v>
      </c>
      <c r="E264" s="87">
        <f t="shared" si="84"/>
        <v>2.3918626210816338</v>
      </c>
      <c r="F264" s="182">
        <f>F256+F260</f>
        <v>238500</v>
      </c>
      <c r="G264" s="88">
        <f t="shared" si="81"/>
        <v>0.8639301031644836</v>
      </c>
      <c r="H264" s="182">
        <v>108554</v>
      </c>
      <c r="I264" s="219">
        <v>91000</v>
      </c>
      <c r="J264" s="86">
        <v>86792</v>
      </c>
      <c r="K264" s="88">
        <f t="shared" si="82"/>
        <v>0.78843854511428024</v>
      </c>
      <c r="L264" s="89">
        <f t="shared" si="83"/>
        <v>0.8382924627374394</v>
      </c>
      <c r="M264" s="8"/>
    </row>
    <row r="265" spans="1:13" ht="14.25" thickTop="1" thickBot="1" x14ac:dyDescent="0.25">
      <c r="A265" s="326" t="s">
        <v>238</v>
      </c>
      <c r="B265" s="327"/>
      <c r="C265" s="327"/>
      <c r="D265" s="327"/>
      <c r="E265" s="327"/>
      <c r="F265" s="327"/>
      <c r="G265" s="327"/>
      <c r="H265" s="327"/>
      <c r="I265" s="327"/>
      <c r="J265" s="327"/>
      <c r="K265" s="327"/>
      <c r="L265" s="328"/>
      <c r="M265" s="8"/>
    </row>
    <row r="266" spans="1:13" x14ac:dyDescent="0.2">
      <c r="A266" s="66" t="s">
        <v>43</v>
      </c>
      <c r="B266" s="67"/>
      <c r="C266" s="92">
        <f>SUM(C267:C269)</f>
        <v>249262</v>
      </c>
      <c r="D266" s="183">
        <v>94343</v>
      </c>
      <c r="E266" s="72">
        <f>C266/D266</f>
        <v>2.6420826134424389</v>
      </c>
      <c r="F266" s="183">
        <f>SUM(F267:F269)</f>
        <v>216719</v>
      </c>
      <c r="G266" s="73">
        <f>F266/C266</f>
        <v>0.86944259453907935</v>
      </c>
      <c r="H266" s="183">
        <v>89934</v>
      </c>
      <c r="I266" s="183">
        <v>76604</v>
      </c>
      <c r="J266" s="71">
        <v>73377</v>
      </c>
      <c r="K266" s="176">
        <f>I266/D266</f>
        <v>0.81197333135473748</v>
      </c>
      <c r="L266" s="74">
        <f>I266/H266</f>
        <v>0.85178019436475638</v>
      </c>
      <c r="M266" s="8"/>
    </row>
    <row r="267" spans="1:13" x14ac:dyDescent="0.2">
      <c r="A267" s="434" t="s">
        <v>42</v>
      </c>
      <c r="B267" s="63" t="s">
        <v>44</v>
      </c>
      <c r="C267" s="91">
        <v>201310</v>
      </c>
      <c r="D267" s="226">
        <v>85847</v>
      </c>
      <c r="E267" s="76">
        <f>C267/D267</f>
        <v>2.3449858469136955</v>
      </c>
      <c r="F267" s="75">
        <v>173633</v>
      </c>
      <c r="G267" s="77">
        <f t="shared" ref="G267:G274" si="85">F267/C267</f>
        <v>0.86251552332223935</v>
      </c>
      <c r="H267" s="75">
        <v>81223</v>
      </c>
      <c r="I267" s="215">
        <v>66736</v>
      </c>
      <c r="J267" s="75">
        <v>62380</v>
      </c>
      <c r="K267" s="177">
        <f t="shared" ref="K267:K274" si="86">I267/D267</f>
        <v>0.77738301862616055</v>
      </c>
      <c r="L267" s="78">
        <f t="shared" ref="L267:L274" si="87">I267/H267</f>
        <v>0.82163919086958126</v>
      </c>
      <c r="M267" s="8"/>
    </row>
    <row r="268" spans="1:13" x14ac:dyDescent="0.2">
      <c r="A268" s="435"/>
      <c r="B268" s="64" t="s">
        <v>77</v>
      </c>
      <c r="C268" s="83">
        <v>35462</v>
      </c>
      <c r="D268" s="241">
        <v>15347</v>
      </c>
      <c r="E268" s="68">
        <f t="shared" ref="E268:E274" si="88">C268/D268</f>
        <v>2.3106796116504853</v>
      </c>
      <c r="F268" s="10">
        <v>30648</v>
      </c>
      <c r="G268" s="69">
        <f t="shared" si="85"/>
        <v>0.86424905532682872</v>
      </c>
      <c r="H268" s="10">
        <v>13999</v>
      </c>
      <c r="I268" s="10">
        <v>6090</v>
      </c>
      <c r="J268" s="10">
        <v>5624</v>
      </c>
      <c r="K268" s="178">
        <f t="shared" si="86"/>
        <v>0.39682022545122825</v>
      </c>
      <c r="L268" s="70">
        <f t="shared" si="87"/>
        <v>0.43503107364811772</v>
      </c>
      <c r="M268" s="8"/>
    </row>
    <row r="269" spans="1:13" x14ac:dyDescent="0.2">
      <c r="A269" s="436"/>
      <c r="B269" s="65" t="s">
        <v>45</v>
      </c>
      <c r="C269" s="84">
        <v>12490</v>
      </c>
      <c r="D269" s="242">
        <v>9946</v>
      </c>
      <c r="E269" s="79">
        <f t="shared" si="88"/>
        <v>1.2557812185803339</v>
      </c>
      <c r="F269" s="11">
        <v>12438</v>
      </c>
      <c r="G269" s="80">
        <f t="shared" si="85"/>
        <v>0.99583666933546833</v>
      </c>
      <c r="H269" s="11">
        <v>9431</v>
      </c>
      <c r="I269" s="11">
        <v>7811</v>
      </c>
      <c r="J269" s="11">
        <v>6294</v>
      </c>
      <c r="K269" s="179">
        <f t="shared" si="86"/>
        <v>0.78534084053891007</v>
      </c>
      <c r="L269" s="81">
        <f t="shared" si="87"/>
        <v>0.82822606298377688</v>
      </c>
      <c r="M269" s="8"/>
    </row>
    <row r="270" spans="1:13" x14ac:dyDescent="0.2">
      <c r="A270" s="437" t="s">
        <v>49</v>
      </c>
      <c r="B270" s="438"/>
      <c r="C270" s="90">
        <f>SUM(C271:C273)</f>
        <v>42321</v>
      </c>
      <c r="D270" s="181">
        <v>32906</v>
      </c>
      <c r="E270" s="59">
        <f t="shared" si="88"/>
        <v>1.2861180331854374</v>
      </c>
      <c r="F270" s="181">
        <f>SUM(F271:F273)</f>
        <v>36101</v>
      </c>
      <c r="G270" s="60">
        <f t="shared" si="85"/>
        <v>0.85302804754140971</v>
      </c>
      <c r="H270" s="181">
        <v>29235</v>
      </c>
      <c r="I270" s="82">
        <v>21998</v>
      </c>
      <c r="J270" s="82">
        <v>19056</v>
      </c>
      <c r="K270" s="180">
        <f t="shared" si="86"/>
        <v>0.66851030207257034</v>
      </c>
      <c r="L270" s="61">
        <f t="shared" si="87"/>
        <v>0.75245425004275701</v>
      </c>
      <c r="M270" s="8"/>
    </row>
    <row r="271" spans="1:13" x14ac:dyDescent="0.2">
      <c r="A271" s="434" t="s">
        <v>42</v>
      </c>
      <c r="B271" s="63" t="s">
        <v>44</v>
      </c>
      <c r="C271" s="91">
        <v>32876</v>
      </c>
      <c r="D271" s="226">
        <v>26319</v>
      </c>
      <c r="E271" s="76">
        <f t="shared" si="88"/>
        <v>1.2491356054561344</v>
      </c>
      <c r="F271" s="75">
        <v>27396</v>
      </c>
      <c r="G271" s="77">
        <f t="shared" si="85"/>
        <v>0.83331305511619413</v>
      </c>
      <c r="H271" s="75">
        <v>22846</v>
      </c>
      <c r="I271" s="75">
        <v>17065</v>
      </c>
      <c r="J271" s="75">
        <v>14752</v>
      </c>
      <c r="K271" s="177">
        <f t="shared" si="86"/>
        <v>0.64839089631065006</v>
      </c>
      <c r="L271" s="78">
        <f t="shared" si="87"/>
        <v>0.74695789197233653</v>
      </c>
      <c r="M271" s="8"/>
    </row>
    <row r="272" spans="1:13" x14ac:dyDescent="0.2">
      <c r="A272" s="435"/>
      <c r="B272" s="64" t="s">
        <v>77</v>
      </c>
      <c r="C272" s="83">
        <v>1725</v>
      </c>
      <c r="D272" s="241">
        <v>1306</v>
      </c>
      <c r="E272" s="68">
        <f t="shared" si="88"/>
        <v>1.3208269525267995</v>
      </c>
      <c r="F272" s="10">
        <v>1440</v>
      </c>
      <c r="G272" s="69">
        <f t="shared" si="85"/>
        <v>0.83478260869565213</v>
      </c>
      <c r="H272" s="10">
        <v>1111</v>
      </c>
      <c r="I272" s="10">
        <v>648</v>
      </c>
      <c r="J272" s="10">
        <v>568</v>
      </c>
      <c r="K272" s="178">
        <f t="shared" si="86"/>
        <v>0.49617151607963245</v>
      </c>
      <c r="L272" s="70">
        <f t="shared" si="87"/>
        <v>0.5832583258325833</v>
      </c>
      <c r="M272" s="8"/>
    </row>
    <row r="273" spans="1:13" x14ac:dyDescent="0.2">
      <c r="A273" s="436"/>
      <c r="B273" s="65" t="s">
        <v>45</v>
      </c>
      <c r="C273" s="84">
        <v>7720</v>
      </c>
      <c r="D273" s="242">
        <v>6632</v>
      </c>
      <c r="E273" s="79">
        <f t="shared" si="88"/>
        <v>1.1640530759951748</v>
      </c>
      <c r="F273" s="11">
        <v>7265</v>
      </c>
      <c r="G273" s="80">
        <f t="shared" si="85"/>
        <v>0.94106217616580312</v>
      </c>
      <c r="H273" s="11">
        <v>6326</v>
      </c>
      <c r="I273" s="11">
        <v>4651</v>
      </c>
      <c r="J273" s="11">
        <v>3856</v>
      </c>
      <c r="K273" s="179">
        <f t="shared" si="86"/>
        <v>0.70129674306393242</v>
      </c>
      <c r="L273" s="81">
        <f t="shared" si="87"/>
        <v>0.73521972810622827</v>
      </c>
      <c r="M273" s="8"/>
    </row>
    <row r="274" spans="1:13" ht="13.5" thickBot="1" x14ac:dyDescent="0.25">
      <c r="A274" s="62" t="s">
        <v>46</v>
      </c>
      <c r="B274" s="93"/>
      <c r="C274" s="85">
        <f>C266+C270</f>
        <v>291583</v>
      </c>
      <c r="D274" s="182">
        <v>119970</v>
      </c>
      <c r="E274" s="87">
        <f t="shared" si="88"/>
        <v>2.4304659498207886</v>
      </c>
      <c r="F274" s="182">
        <f>F266+F270</f>
        <v>252820</v>
      </c>
      <c r="G274" s="88">
        <f t="shared" si="85"/>
        <v>0.86706015096902078</v>
      </c>
      <c r="H274" s="182">
        <v>113281</v>
      </c>
      <c r="I274" s="219">
        <v>96215</v>
      </c>
      <c r="J274" s="86">
        <v>91796</v>
      </c>
      <c r="K274" s="88">
        <f t="shared" si="86"/>
        <v>0.80199216470784362</v>
      </c>
      <c r="L274" s="89">
        <f t="shared" si="87"/>
        <v>0.84934808131990358</v>
      </c>
      <c r="M274" s="8"/>
    </row>
    <row r="275" spans="1:13" ht="13.5" thickTop="1" x14ac:dyDescent="0.2">
      <c r="I275" s="7"/>
      <c r="M275" s="8"/>
    </row>
    <row r="276" spans="1:13" x14ac:dyDescent="0.2">
      <c r="A276" s="8" t="s">
        <v>78</v>
      </c>
      <c r="I276" s="298"/>
    </row>
    <row r="277" spans="1:13" x14ac:dyDescent="0.2">
      <c r="I277" s="298"/>
    </row>
    <row r="278" spans="1:13" x14ac:dyDescent="0.2">
      <c r="I278" s="298"/>
    </row>
    <row r="279" spans="1:13" x14ac:dyDescent="0.2">
      <c r="I279" s="298"/>
    </row>
  </sheetData>
  <mergeCells count="92">
    <mergeCell ref="A137:A139"/>
    <mergeCell ref="A140:B140"/>
    <mergeCell ref="A257:A259"/>
    <mergeCell ref="A260:B260"/>
    <mergeCell ref="A261:A263"/>
    <mergeCell ref="A247:A249"/>
    <mergeCell ref="A250:B250"/>
    <mergeCell ref="A251:A253"/>
    <mergeCell ref="A87:A89"/>
    <mergeCell ref="A90:B90"/>
    <mergeCell ref="A95:L95"/>
    <mergeCell ref="A120:B120"/>
    <mergeCell ref="A117:A119"/>
    <mergeCell ref="A107:A109"/>
    <mergeCell ref="A50:B50"/>
    <mergeCell ref="A51:A53"/>
    <mergeCell ref="A110:B110"/>
    <mergeCell ref="A57:A59"/>
    <mergeCell ref="A60:B60"/>
    <mergeCell ref="A70:B70"/>
    <mergeCell ref="A61:A63"/>
    <mergeCell ref="A55:L55"/>
    <mergeCell ref="A65:L65"/>
    <mergeCell ref="A75:L75"/>
    <mergeCell ref="A77:A79"/>
    <mergeCell ref="A80:B80"/>
    <mergeCell ref="A81:A83"/>
    <mergeCell ref="A101:A103"/>
    <mergeCell ref="A105:L105"/>
    <mergeCell ref="A97:A99"/>
    <mergeCell ref="A10:A12"/>
    <mergeCell ref="A17:A19"/>
    <mergeCell ref="A35:L35"/>
    <mergeCell ref="A31:A33"/>
    <mergeCell ref="A45:L45"/>
    <mergeCell ref="A37:A39"/>
    <mergeCell ref="A4:L4"/>
    <mergeCell ref="A14:L14"/>
    <mergeCell ref="A91:A93"/>
    <mergeCell ref="A9:B9"/>
    <mergeCell ref="A20:B20"/>
    <mergeCell ref="A30:B30"/>
    <mergeCell ref="A25:L25"/>
    <mergeCell ref="A40:B40"/>
    <mergeCell ref="A21:A23"/>
    <mergeCell ref="A27:A29"/>
    <mergeCell ref="A41:A43"/>
    <mergeCell ref="A85:L85"/>
    <mergeCell ref="A71:A73"/>
    <mergeCell ref="A67:A69"/>
    <mergeCell ref="A47:A49"/>
    <mergeCell ref="A6:A8"/>
    <mergeCell ref="A100:B100"/>
    <mergeCell ref="A167:A169"/>
    <mergeCell ref="A170:B170"/>
    <mergeCell ref="A171:A173"/>
    <mergeCell ref="A147:A149"/>
    <mergeCell ref="A150:B150"/>
    <mergeCell ref="A151:A153"/>
    <mergeCell ref="A160:B160"/>
    <mergeCell ref="A161:A163"/>
    <mergeCell ref="A127:A129"/>
    <mergeCell ref="A130:B130"/>
    <mergeCell ref="A131:A133"/>
    <mergeCell ref="A141:A143"/>
    <mergeCell ref="A157:A159"/>
    <mergeCell ref="A111:A113"/>
    <mergeCell ref="A121:A123"/>
    <mergeCell ref="A187:A189"/>
    <mergeCell ref="A190:B190"/>
    <mergeCell ref="A191:A193"/>
    <mergeCell ref="A177:A179"/>
    <mergeCell ref="A180:B180"/>
    <mergeCell ref="A181:A183"/>
    <mergeCell ref="A231:A233"/>
    <mergeCell ref="A220:B220"/>
    <mergeCell ref="A221:A223"/>
    <mergeCell ref="A217:A219"/>
    <mergeCell ref="A197:A199"/>
    <mergeCell ref="A200:B200"/>
    <mergeCell ref="A201:A203"/>
    <mergeCell ref="A207:A209"/>
    <mergeCell ref="A210:B210"/>
    <mergeCell ref="A211:A213"/>
    <mergeCell ref="A227:A229"/>
    <mergeCell ref="A230:B230"/>
    <mergeCell ref="A267:A269"/>
    <mergeCell ref="A270:B270"/>
    <mergeCell ref="A271:A273"/>
    <mergeCell ref="A237:A239"/>
    <mergeCell ref="A240:B240"/>
    <mergeCell ref="A241:A243"/>
  </mergeCells>
  <phoneticPr fontId="0" type="noConversion"/>
  <pageMargins left="0.78740157480314965" right="0.59055118110236227" top="0.78740157480314965" bottom="0.59055118110236227" header="0.19685039370078741" footer="0.19685039370078741"/>
  <pageSetup paperSize="9" scale="75" orientation="landscape" r:id="rId1"/>
  <headerFooter alignWithMargins="0">
    <oddHeader>&amp;R&amp;"Arial Narrow,Obyčejné"&amp;8Ústav pro informace ve vzdělávání
&amp;"Arial Narrow,Tučné"PŘIHLÁŠENÍ A PŘIJATÍ  NA VŠ A VOŠ &amp;"Arial Narrow,Obyčejné"(podzim 2011)
Část VŠ a VOŠ
jen pro vnitřní potřebu MŠMT</oddHeader>
    <oddFooter>&amp;C&amp;P / &amp;N</oddFooter>
  </headerFooter>
  <rowBreaks count="3" manualBreakCount="3">
    <brk id="44" max="11" man="1"/>
    <brk id="84" max="11" man="1"/>
    <brk id="114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3"/>
  </sheetPr>
  <dimension ref="A1:W7831"/>
  <sheetViews>
    <sheetView zoomScaleNormal="100" zoomScaleSheetLayoutView="80" workbookViewId="0">
      <pane ySplit="1" topLeftCell="A196" activePane="bottomLeft" state="frozen"/>
      <selection activeCell="I254" sqref="I254"/>
      <selection pane="bottomLeft" activeCell="A2" sqref="A2"/>
    </sheetView>
  </sheetViews>
  <sheetFormatPr defaultColWidth="9.140625" defaultRowHeight="12.75" x14ac:dyDescent="0.2"/>
  <cols>
    <col min="1" max="1" width="8.5703125" style="8" customWidth="1"/>
    <col min="2" max="2" width="10.5703125" style="8" customWidth="1"/>
    <col min="3" max="3" width="8.42578125" style="8" customWidth="1"/>
    <col min="4" max="4" width="10" style="8" customWidth="1"/>
    <col min="5" max="5" width="10.5703125" style="8" customWidth="1"/>
    <col min="6" max="6" width="8.42578125" style="8" customWidth="1"/>
    <col min="7" max="7" width="10" style="8" customWidth="1"/>
    <col min="8" max="8" width="1.5703125" style="8" customWidth="1"/>
    <col min="9" max="9" width="8.5703125" style="8" customWidth="1"/>
    <col min="10" max="10" width="10.5703125" style="8" customWidth="1"/>
    <col min="11" max="11" width="8.42578125" style="8" customWidth="1"/>
    <col min="12" max="12" width="9.7109375" style="8" customWidth="1"/>
    <col min="13" max="13" width="10.5703125" style="8" customWidth="1"/>
    <col min="14" max="14" width="8.42578125" style="8" customWidth="1"/>
    <col min="15" max="15" width="9.5703125" style="8" customWidth="1"/>
    <col min="16" max="16" width="11.42578125" style="383" customWidth="1"/>
    <col min="17" max="17" width="15.42578125" style="315" customWidth="1"/>
    <col min="18" max="18" width="14.42578125" style="315" customWidth="1"/>
    <col min="19" max="19" width="16.5703125" style="315" customWidth="1"/>
    <col min="20" max="20" width="15.42578125" style="315" customWidth="1"/>
    <col min="21" max="21" width="15.42578125" style="383" customWidth="1"/>
    <col min="22" max="22" width="11.42578125" style="94" customWidth="1"/>
    <col min="23" max="23" width="9.140625" style="94"/>
    <col min="24" max="16384" width="9.140625" style="8"/>
  </cols>
  <sheetData>
    <row r="1" spans="1:23" s="13" customFormat="1" ht="15.95" customHeight="1" x14ac:dyDescent="0.2">
      <c r="A1" s="312" t="s">
        <v>248</v>
      </c>
      <c r="P1" s="379"/>
      <c r="Q1" s="380"/>
      <c r="R1" s="380"/>
      <c r="S1" s="380"/>
      <c r="T1" s="380"/>
      <c r="U1" s="381"/>
      <c r="V1" s="95"/>
      <c r="W1" s="95"/>
    </row>
    <row r="2" spans="1:23" s="13" customFormat="1" ht="15.95" customHeight="1" x14ac:dyDescent="0.2">
      <c r="A2" s="239"/>
      <c r="B2" s="239"/>
      <c r="C2" s="239"/>
      <c r="D2" s="239"/>
      <c r="E2" s="239"/>
      <c r="F2" s="239"/>
      <c r="G2" s="239"/>
      <c r="H2" s="239"/>
      <c r="I2" s="239"/>
      <c r="P2" s="379"/>
      <c r="Q2" s="380"/>
      <c r="R2" s="380"/>
      <c r="S2" s="380"/>
      <c r="T2" s="380"/>
      <c r="U2" s="381"/>
      <c r="V2" s="95"/>
      <c r="W2" s="95"/>
    </row>
    <row r="3" spans="1:23" ht="13.7" customHeight="1" thickBot="1" x14ac:dyDescent="0.25">
      <c r="A3" s="126" t="s">
        <v>13</v>
      </c>
      <c r="B3" s="126"/>
      <c r="C3" s="126"/>
      <c r="D3" s="126"/>
      <c r="E3" s="126"/>
      <c r="F3" s="126"/>
      <c r="G3" s="126"/>
      <c r="H3" s="51"/>
      <c r="I3" s="127" t="s">
        <v>14</v>
      </c>
      <c r="J3" s="127"/>
      <c r="K3" s="127"/>
      <c r="L3" s="127"/>
      <c r="M3" s="127"/>
      <c r="N3" s="127"/>
      <c r="O3" s="127"/>
      <c r="P3" s="382"/>
    </row>
    <row r="4" spans="1:23" s="13" customFormat="1" ht="39.950000000000003" customHeight="1" thickTop="1" x14ac:dyDescent="0.2">
      <c r="A4" s="455" t="s">
        <v>28</v>
      </c>
      <c r="B4" s="103" t="s">
        <v>66</v>
      </c>
      <c r="C4" s="104" t="s">
        <v>67</v>
      </c>
      <c r="D4" s="105" t="s">
        <v>68</v>
      </c>
      <c r="E4" s="106" t="s">
        <v>66</v>
      </c>
      <c r="F4" s="104" t="s">
        <v>67</v>
      </c>
      <c r="G4" s="107" t="s">
        <v>68</v>
      </c>
      <c r="H4" s="58"/>
      <c r="I4" s="455" t="s">
        <v>29</v>
      </c>
      <c r="J4" s="103" t="s">
        <v>66</v>
      </c>
      <c r="K4" s="104" t="s">
        <v>67</v>
      </c>
      <c r="L4" s="105" t="s">
        <v>68</v>
      </c>
      <c r="M4" s="106" t="s">
        <v>66</v>
      </c>
      <c r="N4" s="104" t="s">
        <v>67</v>
      </c>
      <c r="O4" s="107" t="s">
        <v>68</v>
      </c>
      <c r="P4" s="384"/>
      <c r="Q4" s="385"/>
      <c r="R4" s="385"/>
      <c r="S4" s="385"/>
      <c r="T4" s="385"/>
      <c r="U4" s="386"/>
      <c r="V4" s="102" t="s">
        <v>26</v>
      </c>
      <c r="W4" s="95"/>
    </row>
    <row r="5" spans="1:23" ht="28.5" customHeight="1" thickBot="1" x14ac:dyDescent="0.25">
      <c r="A5" s="449"/>
      <c r="B5" s="450" t="s">
        <v>54</v>
      </c>
      <c r="C5" s="451"/>
      <c r="D5" s="452"/>
      <c r="E5" s="453" t="s">
        <v>106</v>
      </c>
      <c r="F5" s="451"/>
      <c r="G5" s="454"/>
      <c r="H5" s="23"/>
      <c r="I5" s="449"/>
      <c r="J5" s="450" t="s">
        <v>54</v>
      </c>
      <c r="K5" s="451"/>
      <c r="L5" s="452"/>
      <c r="M5" s="453" t="s">
        <v>106</v>
      </c>
      <c r="N5" s="451"/>
      <c r="O5" s="454"/>
      <c r="P5" s="387"/>
      <c r="Q5" s="388"/>
      <c r="R5" s="388"/>
      <c r="S5" s="388"/>
      <c r="T5" s="388"/>
      <c r="U5" s="389"/>
      <c r="V5" s="97"/>
    </row>
    <row r="6" spans="1:23" ht="14.25" customHeight="1" thickTop="1" x14ac:dyDescent="0.2">
      <c r="A6" s="108">
        <v>18</v>
      </c>
      <c r="B6" s="111">
        <v>0.36609605751899543</v>
      </c>
      <c r="C6" s="112">
        <v>0.43103322113273818</v>
      </c>
      <c r="D6" s="113">
        <v>0.43556525296604393</v>
      </c>
      <c r="E6" s="114">
        <v>3.2945243784635724E-2</v>
      </c>
      <c r="F6" s="112">
        <v>3.2746682054241201E-2</v>
      </c>
      <c r="G6" s="115">
        <v>2.8197226502311247E-2</v>
      </c>
      <c r="H6" s="96"/>
      <c r="I6" s="108">
        <v>18</v>
      </c>
      <c r="J6" s="111">
        <v>0.22074727818569828</v>
      </c>
      <c r="K6" s="112">
        <v>0.27942509974610086</v>
      </c>
      <c r="L6" s="113">
        <v>0.28111415611415613</v>
      </c>
      <c r="M6" s="114">
        <v>3.0860955793766024E-2</v>
      </c>
      <c r="N6" s="112">
        <v>2.9100285477484115E-2</v>
      </c>
      <c r="O6" s="115">
        <v>2.5181979146173518E-2</v>
      </c>
      <c r="P6" s="389"/>
      <c r="Q6" s="390"/>
      <c r="R6" s="391"/>
      <c r="S6" s="391"/>
      <c r="T6" s="392"/>
      <c r="U6" s="393"/>
      <c r="V6" s="98">
        <v>291</v>
      </c>
    </row>
    <row r="7" spans="1:23" x14ac:dyDescent="0.2">
      <c r="A7" s="109">
        <v>19</v>
      </c>
      <c r="B7" s="116">
        <v>0.26980949820253142</v>
      </c>
      <c r="C7" s="117">
        <v>0.27694643641153227</v>
      </c>
      <c r="D7" s="118">
        <v>0.27729831875474859</v>
      </c>
      <c r="E7" s="119">
        <v>6.2585794905689149E-2</v>
      </c>
      <c r="F7" s="117">
        <v>6.794575879976919E-2</v>
      </c>
      <c r="G7" s="120">
        <v>6.2249614791987672E-2</v>
      </c>
      <c r="H7" s="96"/>
      <c r="I7" s="109">
        <v>19</v>
      </c>
      <c r="J7" s="116">
        <v>0.26503176957114094</v>
      </c>
      <c r="K7" s="117">
        <v>0.28860627493652519</v>
      </c>
      <c r="L7" s="118">
        <v>0.29009166509166512</v>
      </c>
      <c r="M7" s="119">
        <v>5.8570943128108489E-2</v>
      </c>
      <c r="N7" s="117">
        <v>5.9674003131043374E-2</v>
      </c>
      <c r="O7" s="120">
        <v>5.361007279165847E-2</v>
      </c>
      <c r="P7" s="389"/>
      <c r="Q7" s="390"/>
      <c r="R7" s="391"/>
      <c r="S7" s="391"/>
      <c r="T7" s="392"/>
      <c r="U7" s="393"/>
      <c r="V7" s="98">
        <v>453</v>
      </c>
    </row>
    <row r="8" spans="1:23" x14ac:dyDescent="0.2">
      <c r="A8" s="109">
        <v>20</v>
      </c>
      <c r="B8" s="116">
        <v>0.13693623716627332</v>
      </c>
      <c r="C8" s="117">
        <v>0.12026196399824382</v>
      </c>
      <c r="D8" s="118">
        <v>0.12014182462839219</v>
      </c>
      <c r="E8" s="119">
        <v>7.8550002542071284E-2</v>
      </c>
      <c r="F8" s="117">
        <v>8.2371609924985573E-2</v>
      </c>
      <c r="G8" s="120">
        <v>7.950693374422188E-2</v>
      </c>
      <c r="H8" s="96"/>
      <c r="I8" s="109">
        <v>20</v>
      </c>
      <c r="J8" s="116">
        <v>0.17340036893695518</v>
      </c>
      <c r="K8" s="117">
        <v>0.16324356184258251</v>
      </c>
      <c r="L8" s="118">
        <v>0.1635087885087885</v>
      </c>
      <c r="M8" s="119">
        <v>8.10602082110531E-2</v>
      </c>
      <c r="N8" s="117">
        <v>7.873653190901557E-2</v>
      </c>
      <c r="O8" s="120">
        <v>7.5841038756639778E-2</v>
      </c>
      <c r="P8" s="389"/>
      <c r="Q8" s="390"/>
      <c r="R8" s="391"/>
      <c r="S8" s="391"/>
      <c r="T8" s="392"/>
      <c r="U8" s="393"/>
      <c r="V8" s="98">
        <v>511</v>
      </c>
    </row>
    <row r="9" spans="1:23" x14ac:dyDescent="0.2">
      <c r="A9" s="109">
        <v>21</v>
      </c>
      <c r="B9" s="116">
        <v>7.9148368336669356E-2</v>
      </c>
      <c r="C9" s="117">
        <v>6.192375237816479E-2</v>
      </c>
      <c r="D9" s="118">
        <v>6.1619684011610915E-2</v>
      </c>
      <c r="E9" s="119">
        <v>8.983679902384463E-2</v>
      </c>
      <c r="F9" s="117">
        <v>9.275822273514138E-2</v>
      </c>
      <c r="G9" s="120">
        <v>9.2758089368258856E-2</v>
      </c>
      <c r="H9" s="96"/>
      <c r="I9" s="109">
        <v>21</v>
      </c>
      <c r="J9" s="116">
        <v>0.11802365536947951</v>
      </c>
      <c r="K9" s="117">
        <v>0.10416666666666667</v>
      </c>
      <c r="L9" s="118">
        <v>0.10395010395010396</v>
      </c>
      <c r="M9" s="119">
        <v>8.3531556022365699E-2</v>
      </c>
      <c r="N9" s="117">
        <v>8.2051754305184646E-2</v>
      </c>
      <c r="O9" s="120">
        <v>8.0759394058626796E-2</v>
      </c>
      <c r="P9" s="389"/>
      <c r="Q9" s="390"/>
      <c r="R9" s="391"/>
      <c r="S9" s="391"/>
      <c r="T9" s="392"/>
      <c r="U9" s="393"/>
      <c r="V9" s="98">
        <v>565</v>
      </c>
    </row>
    <row r="10" spans="1:23" x14ac:dyDescent="0.2">
      <c r="A10" s="109">
        <v>22</v>
      </c>
      <c r="B10" s="116">
        <v>4.87656718350113E-2</v>
      </c>
      <c r="C10" s="117">
        <v>3.7684765110493193E-2</v>
      </c>
      <c r="D10" s="118">
        <v>3.689778106797062E-2</v>
      </c>
      <c r="E10" s="119">
        <v>8.7904824851288824E-2</v>
      </c>
      <c r="F10" s="117">
        <v>8.9728793998845938E-2</v>
      </c>
      <c r="G10" s="120">
        <v>8.9522342064714946E-2</v>
      </c>
      <c r="H10" s="96"/>
      <c r="I10" s="109">
        <v>22</v>
      </c>
      <c r="J10" s="116">
        <v>7.3208666401417877E-2</v>
      </c>
      <c r="K10" s="117">
        <v>6.0618425825172288E-2</v>
      </c>
      <c r="L10" s="118">
        <v>6.0385560385560387E-2</v>
      </c>
      <c r="M10" s="119">
        <v>8.7918198387445551E-2</v>
      </c>
      <c r="N10" s="117">
        <v>8.3064738926236295E-2</v>
      </c>
      <c r="O10" s="120">
        <v>8.2825103285461346E-2</v>
      </c>
      <c r="P10" s="389"/>
      <c r="Q10" s="390"/>
      <c r="R10" s="391"/>
      <c r="S10" s="391"/>
      <c r="T10" s="392"/>
      <c r="U10" s="393"/>
      <c r="V10" s="98">
        <v>501</v>
      </c>
    </row>
    <row r="11" spans="1:23" x14ac:dyDescent="0.2">
      <c r="A11" s="109">
        <v>23</v>
      </c>
      <c r="B11" s="116">
        <v>3.164739740487358E-2</v>
      </c>
      <c r="C11" s="117">
        <v>2.5025611005414897E-2</v>
      </c>
      <c r="D11" s="118">
        <v>2.3553018643704585E-2</v>
      </c>
      <c r="E11" s="119">
        <v>8.7701459148914529E-2</v>
      </c>
      <c r="F11" s="117">
        <v>8.7564916330063469E-2</v>
      </c>
      <c r="G11" s="120">
        <v>8.9368258859784278E-2</v>
      </c>
      <c r="H11" s="96"/>
      <c r="I11" s="109">
        <v>23</v>
      </c>
      <c r="J11" s="116">
        <v>4.7756839198948652E-2</v>
      </c>
      <c r="K11" s="117">
        <v>3.894631846209648E-2</v>
      </c>
      <c r="L11" s="118">
        <v>3.8272538272538272E-2</v>
      </c>
      <c r="M11" s="119">
        <v>8.3902258194062593E-2</v>
      </c>
      <c r="N11" s="117">
        <v>8.3985634036283272E-2</v>
      </c>
      <c r="O11" s="120">
        <v>8.5382648042494597E-2</v>
      </c>
      <c r="P11" s="389"/>
      <c r="Q11" s="390"/>
      <c r="R11" s="391"/>
      <c r="S11" s="391"/>
      <c r="T11" s="392"/>
      <c r="U11" s="393"/>
      <c r="V11" s="98">
        <v>485</v>
      </c>
    </row>
    <row r="12" spans="1:23" x14ac:dyDescent="0.2">
      <c r="A12" s="109">
        <v>24</v>
      </c>
      <c r="B12" s="116">
        <v>1.9508260388970213E-2</v>
      </c>
      <c r="C12" s="117">
        <v>1.4945851017122787E-2</v>
      </c>
      <c r="D12" s="118">
        <v>1.385127895423818E-2</v>
      </c>
      <c r="E12" s="119">
        <v>7.8956733946819874E-2</v>
      </c>
      <c r="F12" s="117">
        <v>8.1217541834968265E-2</v>
      </c>
      <c r="G12" s="120">
        <v>8.1047765793528501E-2</v>
      </c>
      <c r="H12" s="96"/>
      <c r="I12" s="109">
        <v>24</v>
      </c>
      <c r="J12" s="116">
        <v>3.0949711240520369E-2</v>
      </c>
      <c r="K12" s="117">
        <v>2.4936525208560028E-2</v>
      </c>
      <c r="L12" s="118">
        <v>2.3790398790398789E-2</v>
      </c>
      <c r="M12" s="119">
        <v>7.5932161502579476E-2</v>
      </c>
      <c r="N12" s="117">
        <v>7.6894741688921631E-2</v>
      </c>
      <c r="O12" s="120">
        <v>7.8201849301593546E-2</v>
      </c>
      <c r="P12" s="389"/>
      <c r="Q12" s="390"/>
      <c r="R12" s="391"/>
      <c r="S12" s="391"/>
      <c r="T12" s="392"/>
      <c r="U12" s="393"/>
      <c r="V12" s="98">
        <v>491</v>
      </c>
    </row>
    <row r="13" spans="1:23" x14ac:dyDescent="0.2">
      <c r="A13" s="109">
        <v>25</v>
      </c>
      <c r="B13" s="116">
        <v>1.2816299704239238E-2</v>
      </c>
      <c r="C13" s="117">
        <v>9.3297234011415191E-3</v>
      </c>
      <c r="D13" s="118">
        <v>8.5718181995285501E-3</v>
      </c>
      <c r="E13" s="119">
        <v>6.9449387360821596E-2</v>
      </c>
      <c r="F13" s="117">
        <v>7.5591459896133875E-2</v>
      </c>
      <c r="G13" s="120">
        <v>7.6887519260400619E-2</v>
      </c>
      <c r="H13" s="96"/>
      <c r="I13" s="109">
        <v>25</v>
      </c>
      <c r="J13" s="116">
        <v>1.8820607419732099E-2</v>
      </c>
      <c r="K13" s="117">
        <v>1.378309756982227E-2</v>
      </c>
      <c r="L13" s="118">
        <v>1.3466263466263466E-2</v>
      </c>
      <c r="M13" s="119">
        <v>6.8023848506379173E-2</v>
      </c>
      <c r="N13" s="117">
        <v>7.3671608803757255E-2</v>
      </c>
      <c r="O13" s="120">
        <v>7.4955734802282112E-2</v>
      </c>
      <c r="P13" s="389"/>
      <c r="Q13" s="390"/>
      <c r="R13" s="391"/>
      <c r="S13" s="391"/>
      <c r="T13" s="392"/>
      <c r="U13" s="393"/>
      <c r="V13" s="98">
        <v>382</v>
      </c>
    </row>
    <row r="14" spans="1:23" x14ac:dyDescent="0.2">
      <c r="A14" s="109">
        <v>26</v>
      </c>
      <c r="B14" s="116">
        <v>7.508539220665412E-3</v>
      </c>
      <c r="C14" s="117">
        <v>5.0307332064978777E-3</v>
      </c>
      <c r="D14" s="118">
        <v>4.948276869727845E-3</v>
      </c>
      <c r="E14" s="119">
        <v>5.7298286643957495E-2</v>
      </c>
      <c r="F14" s="117">
        <v>5.5251009809578762E-2</v>
      </c>
      <c r="G14" s="120">
        <v>5.6240369799691832E-2</v>
      </c>
      <c r="H14" s="96"/>
      <c r="I14" s="109">
        <v>26</v>
      </c>
      <c r="J14" s="116">
        <v>1.2418466138580437E-2</v>
      </c>
      <c r="K14" s="117">
        <v>7.5489662676822633E-3</v>
      </c>
      <c r="L14" s="118">
        <v>7.2528822528822529E-3</v>
      </c>
      <c r="M14" s="119">
        <v>5.789132247999753E-2</v>
      </c>
      <c r="N14" s="117">
        <v>6.0963256285109124E-2</v>
      </c>
      <c r="O14" s="120">
        <v>6.2954947865433805E-2</v>
      </c>
      <c r="P14" s="389"/>
      <c r="Q14" s="390"/>
      <c r="R14" s="391"/>
      <c r="S14" s="391"/>
      <c r="T14" s="392"/>
      <c r="U14" s="393"/>
      <c r="V14" s="98">
        <v>305</v>
      </c>
    </row>
    <row r="15" spans="1:23" x14ac:dyDescent="0.2">
      <c r="A15" s="109">
        <v>27</v>
      </c>
      <c r="B15" s="116">
        <v>5.4770511556577941E-3</v>
      </c>
      <c r="C15" s="117">
        <v>3.8233572369383872E-3</v>
      </c>
      <c r="D15" s="118">
        <v>3.7404297597942765E-3</v>
      </c>
      <c r="E15" s="119">
        <v>4.072398190045249E-2</v>
      </c>
      <c r="F15" s="117">
        <v>3.9526832083092905E-2</v>
      </c>
      <c r="G15" s="120">
        <v>4.0215716486902926E-2</v>
      </c>
      <c r="H15" s="96"/>
      <c r="I15" s="109">
        <v>27</v>
      </c>
      <c r="J15" s="116">
        <v>8.5603019013515639E-3</v>
      </c>
      <c r="K15" s="117">
        <v>4.8739571998549147E-3</v>
      </c>
      <c r="L15" s="118">
        <v>4.7958797958797955E-3</v>
      </c>
      <c r="M15" s="119">
        <v>5.0353711655494113E-2</v>
      </c>
      <c r="N15" s="117">
        <v>5.166221567363477E-2</v>
      </c>
      <c r="O15" s="120">
        <v>5.2134566201062361E-2</v>
      </c>
      <c r="P15" s="389"/>
      <c r="Q15" s="390"/>
      <c r="R15" s="391"/>
      <c r="S15" s="391"/>
      <c r="T15" s="392"/>
      <c r="U15" s="393"/>
      <c r="V15" s="98">
        <v>254</v>
      </c>
    </row>
    <row r="16" spans="1:23" x14ac:dyDescent="0.2">
      <c r="A16" s="109">
        <v>28</v>
      </c>
      <c r="B16" s="116">
        <v>3.8339358089604556E-3</v>
      </c>
      <c r="C16" s="117">
        <v>2.5245133908971171E-3</v>
      </c>
      <c r="D16" s="118">
        <v>2.318287194872494E-3</v>
      </c>
      <c r="E16" s="119">
        <v>3.6758350704153744E-2</v>
      </c>
      <c r="F16" s="117">
        <v>3.4766301211771496E-2</v>
      </c>
      <c r="G16" s="120">
        <v>3.6363636363636362E-2</v>
      </c>
      <c r="H16" s="96"/>
      <c r="I16" s="109">
        <v>28</v>
      </c>
      <c r="J16" s="116">
        <v>5.7149057763952685E-3</v>
      </c>
      <c r="K16" s="117">
        <v>2.8336960464272762E-3</v>
      </c>
      <c r="L16" s="118">
        <v>2.6932526932526932E-3</v>
      </c>
      <c r="M16" s="119">
        <v>3.8027864446572551E-2</v>
      </c>
      <c r="N16" s="117">
        <v>3.9414310710010128E-2</v>
      </c>
      <c r="O16" s="120">
        <v>4.072398190045249E-2</v>
      </c>
      <c r="P16" s="389"/>
      <c r="Q16" s="390"/>
      <c r="R16" s="391"/>
      <c r="S16" s="391"/>
      <c r="T16" s="392"/>
      <c r="U16" s="393"/>
      <c r="V16" s="98">
        <v>205</v>
      </c>
    </row>
    <row r="17" spans="1:23" x14ac:dyDescent="0.2">
      <c r="A17" s="109">
        <v>29</v>
      </c>
      <c r="B17" s="116">
        <v>2.5791931805733974E-3</v>
      </c>
      <c r="C17" s="117">
        <v>1.5549539001902533E-3</v>
      </c>
      <c r="D17" s="118">
        <v>1.5779938049132103E-3</v>
      </c>
      <c r="E17" s="119">
        <v>3.0352331079363467E-2</v>
      </c>
      <c r="F17" s="117">
        <v>2.6976341604154644E-2</v>
      </c>
      <c r="G17" s="120">
        <v>2.7580893682588599E-2</v>
      </c>
      <c r="H17" s="96"/>
      <c r="I17" s="109">
        <v>29</v>
      </c>
      <c r="J17" s="116">
        <v>4.1716400815037195E-3</v>
      </c>
      <c r="K17" s="117">
        <v>2.1082698585418932E-3</v>
      </c>
      <c r="L17" s="118">
        <v>2.1498771498771499E-3</v>
      </c>
      <c r="M17" s="119">
        <v>3.2807142195174693E-2</v>
      </c>
      <c r="N17" s="117">
        <v>3.3336402983700157E-2</v>
      </c>
      <c r="O17" s="120">
        <v>3.4625221325988588E-2</v>
      </c>
      <c r="P17" s="389"/>
      <c r="Q17" s="390"/>
      <c r="R17" s="391"/>
      <c r="S17" s="391"/>
      <c r="T17" s="392"/>
      <c r="U17" s="393"/>
      <c r="V17" s="98">
        <v>161</v>
      </c>
    </row>
    <row r="18" spans="1:23" ht="13.5" thickBot="1" x14ac:dyDescent="0.25">
      <c r="A18" s="110" t="s">
        <v>27</v>
      </c>
      <c r="B18" s="121">
        <v>1.5853573526922196E-2</v>
      </c>
      <c r="C18" s="122">
        <v>9.9151178106249085E-3</v>
      </c>
      <c r="D18" s="123">
        <v>9.974479359451404E-3</v>
      </c>
      <c r="E18" s="124">
        <v>0.24693680410798718</v>
      </c>
      <c r="F18" s="122">
        <v>0.23355452971725332</v>
      </c>
      <c r="G18" s="125">
        <v>0.24006163328197228</v>
      </c>
      <c r="H18" s="96"/>
      <c r="I18" s="110" t="s">
        <v>27</v>
      </c>
      <c r="J18" s="121">
        <v>2.0749689538346536E-2</v>
      </c>
      <c r="K18" s="122">
        <v>8.6824446862531733E-3</v>
      </c>
      <c r="L18" s="123">
        <v>8.3396333396333396E-3</v>
      </c>
      <c r="M18" s="124">
        <v>0.25111982947700101</v>
      </c>
      <c r="N18" s="122">
        <v>0.24781287411363845</v>
      </c>
      <c r="O18" s="125">
        <v>0.28752705095416092</v>
      </c>
      <c r="P18" s="389"/>
      <c r="Q18" s="392"/>
      <c r="R18" s="392"/>
      <c r="S18" s="392"/>
      <c r="T18" s="392"/>
      <c r="U18" s="393"/>
      <c r="V18" s="99">
        <v>1345</v>
      </c>
    </row>
    <row r="19" spans="1:23" ht="13.5" thickTop="1" x14ac:dyDescent="0.2">
      <c r="Q19" s="392"/>
      <c r="R19" s="392"/>
      <c r="S19" s="392"/>
      <c r="T19" s="392"/>
      <c r="U19" s="393"/>
      <c r="V19" s="99">
        <v>5949</v>
      </c>
    </row>
    <row r="20" spans="1:23" ht="13.5" thickBot="1" x14ac:dyDescent="0.25">
      <c r="A20" s="126" t="s">
        <v>30</v>
      </c>
      <c r="B20" s="126"/>
      <c r="C20" s="126"/>
      <c r="D20" s="126"/>
      <c r="E20" s="126"/>
      <c r="F20" s="126"/>
      <c r="G20" s="126"/>
      <c r="H20" s="100"/>
      <c r="I20" s="126" t="s">
        <v>36</v>
      </c>
      <c r="J20" s="126"/>
      <c r="K20" s="126"/>
      <c r="L20" s="126"/>
      <c r="M20" s="126"/>
      <c r="N20" s="126"/>
      <c r="O20" s="126"/>
    </row>
    <row r="21" spans="1:23" s="13" customFormat="1" ht="51.75" thickTop="1" x14ac:dyDescent="0.2">
      <c r="A21" s="455" t="s">
        <v>32</v>
      </c>
      <c r="B21" s="103" t="s">
        <v>66</v>
      </c>
      <c r="C21" s="104" t="s">
        <v>67</v>
      </c>
      <c r="D21" s="105" t="s">
        <v>68</v>
      </c>
      <c r="E21" s="106" t="s">
        <v>66</v>
      </c>
      <c r="F21" s="104" t="s">
        <v>67</v>
      </c>
      <c r="G21" s="107" t="s">
        <v>68</v>
      </c>
      <c r="H21" s="58"/>
      <c r="I21" s="455" t="s">
        <v>57</v>
      </c>
      <c r="J21" s="103" t="s">
        <v>66</v>
      </c>
      <c r="K21" s="104" t="s">
        <v>67</v>
      </c>
      <c r="L21" s="105" t="s">
        <v>68</v>
      </c>
      <c r="M21" s="106" t="s">
        <v>66</v>
      </c>
      <c r="N21" s="104" t="s">
        <v>67</v>
      </c>
      <c r="O21" s="107" t="s">
        <v>68</v>
      </c>
      <c r="P21" s="384"/>
      <c r="Q21" s="385"/>
      <c r="R21" s="385"/>
      <c r="S21" s="385"/>
      <c r="T21" s="385"/>
      <c r="U21" s="386"/>
      <c r="V21" s="102" t="s">
        <v>26</v>
      </c>
      <c r="W21" s="95"/>
    </row>
    <row r="22" spans="1:23" ht="27.95" customHeight="1" thickBot="1" x14ac:dyDescent="0.25">
      <c r="A22" s="449"/>
      <c r="B22" s="450" t="s">
        <v>54</v>
      </c>
      <c r="C22" s="451"/>
      <c r="D22" s="452"/>
      <c r="E22" s="453" t="s">
        <v>106</v>
      </c>
      <c r="F22" s="451"/>
      <c r="G22" s="454"/>
      <c r="H22" s="23"/>
      <c r="I22" s="449"/>
      <c r="J22" s="450" t="s">
        <v>54</v>
      </c>
      <c r="K22" s="451"/>
      <c r="L22" s="452"/>
      <c r="M22" s="453" t="s">
        <v>106</v>
      </c>
      <c r="N22" s="451"/>
      <c r="O22" s="454"/>
      <c r="P22" s="387"/>
      <c r="Q22" s="388"/>
      <c r="R22" s="388"/>
      <c r="S22" s="388"/>
      <c r="T22" s="388"/>
      <c r="U22" s="389"/>
      <c r="V22" s="97"/>
    </row>
    <row r="23" spans="1:23" ht="13.5" thickTop="1" x14ac:dyDescent="0.2">
      <c r="A23" s="108">
        <v>18</v>
      </c>
      <c r="B23" s="111">
        <v>9.5284599896311842E-2</v>
      </c>
      <c r="C23" s="112">
        <v>0.14698948132027567</v>
      </c>
      <c r="D23" s="113">
        <v>0.14975902475902475</v>
      </c>
      <c r="E23" s="114">
        <v>6.7344227858268206E-3</v>
      </c>
      <c r="F23" s="112">
        <v>8.1038769684132969E-3</v>
      </c>
      <c r="G23" s="115">
        <v>5.2134566201062363E-3</v>
      </c>
      <c r="H23" s="96"/>
      <c r="I23" s="108">
        <v>18</v>
      </c>
      <c r="J23" s="111">
        <v>1.59626141464961E-2</v>
      </c>
      <c r="K23" s="112">
        <v>2.0662999851345325E-2</v>
      </c>
      <c r="L23" s="113">
        <v>2.1039368991525569E-2</v>
      </c>
      <c r="M23" s="114">
        <v>2.0250482896130599E-3</v>
      </c>
      <c r="N23" s="112">
        <v>2.3139508845263865E-3</v>
      </c>
      <c r="O23" s="115">
        <v>1.7939318305904375E-3</v>
      </c>
      <c r="P23" s="389"/>
      <c r="Q23" s="390"/>
      <c r="R23" s="391"/>
      <c r="S23" s="391"/>
      <c r="T23" s="392"/>
      <c r="U23" s="393"/>
      <c r="V23" s="98">
        <v>183</v>
      </c>
    </row>
    <row r="24" spans="1:23" x14ac:dyDescent="0.2">
      <c r="A24" s="109">
        <v>19</v>
      </c>
      <c r="B24" s="116">
        <v>0.49718474578314703</v>
      </c>
      <c r="C24" s="117">
        <v>0.64667210736307579</v>
      </c>
      <c r="D24" s="118">
        <v>0.65330277830277828</v>
      </c>
      <c r="E24" s="119">
        <v>5.0786197522473819E-2</v>
      </c>
      <c r="F24" s="117">
        <v>5.8108481443963529E-2</v>
      </c>
      <c r="G24" s="120">
        <v>4.7412945111154826E-2</v>
      </c>
      <c r="H24" s="96"/>
      <c r="I24" s="109">
        <v>19</v>
      </c>
      <c r="J24" s="116">
        <v>0.41860702927672283</v>
      </c>
      <c r="K24" s="117">
        <v>0.49791057595428045</v>
      </c>
      <c r="L24" s="118">
        <v>0.50318438357582973</v>
      </c>
      <c r="M24" s="119">
        <v>5.7137516356159261E-2</v>
      </c>
      <c r="N24" s="117">
        <v>5.6654474882436363E-2</v>
      </c>
      <c r="O24" s="120">
        <v>4.4146322439747289E-2</v>
      </c>
      <c r="P24" s="389"/>
      <c r="Q24" s="390"/>
      <c r="R24" s="391"/>
      <c r="S24" s="391"/>
      <c r="T24" s="392"/>
      <c r="U24" s="393"/>
      <c r="V24" s="98">
        <v>404</v>
      </c>
    </row>
    <row r="25" spans="1:23" x14ac:dyDescent="0.2">
      <c r="A25" s="109">
        <v>20</v>
      </c>
      <c r="B25" s="116">
        <v>0.17405143415198757</v>
      </c>
      <c r="C25" s="117">
        <v>0.18827076532462822</v>
      </c>
      <c r="D25" s="118">
        <v>0.18734643734643736</v>
      </c>
      <c r="E25" s="119">
        <v>5.2639708380958265E-2</v>
      </c>
      <c r="F25" s="117">
        <v>5.7555944377935354E-2</v>
      </c>
      <c r="G25" s="120">
        <v>5.1937831988982885E-2</v>
      </c>
      <c r="H25" s="96"/>
      <c r="I25" s="109">
        <v>20</v>
      </c>
      <c r="J25" s="116">
        <v>0.22217791003262058</v>
      </c>
      <c r="K25" s="117">
        <v>0.23474224931040749</v>
      </c>
      <c r="L25" s="118">
        <v>0.23476414850100968</v>
      </c>
      <c r="M25" s="119">
        <v>6.411614430805658E-2</v>
      </c>
      <c r="N25" s="117">
        <v>6.7328506382025824E-2</v>
      </c>
      <c r="O25" s="120">
        <v>5.8575774120583415E-2</v>
      </c>
      <c r="P25" s="389"/>
      <c r="Q25" s="390"/>
      <c r="R25" s="391"/>
      <c r="S25" s="391"/>
      <c r="T25" s="392"/>
      <c r="U25" s="393"/>
      <c r="V25" s="98">
        <v>516</v>
      </c>
    </row>
    <row r="26" spans="1:23" x14ac:dyDescent="0.2">
      <c r="A26" s="109">
        <v>21</v>
      </c>
      <c r="B26" s="116">
        <v>9.7527157859201116E-2</v>
      </c>
      <c r="C26" s="117">
        <v>9.5982952484584688E-2</v>
      </c>
      <c r="D26" s="118">
        <v>9.3649593649593646E-2</v>
      </c>
      <c r="E26" s="119">
        <v>6.5521608847425167E-2</v>
      </c>
      <c r="F26" s="117">
        <v>7.7355189243945119E-2</v>
      </c>
      <c r="G26" s="120">
        <v>7.6037772968719261E-2</v>
      </c>
      <c r="H26" s="96"/>
      <c r="I26" s="109">
        <v>21</v>
      </c>
      <c r="J26" s="116">
        <v>9.1603521796484344E-2</v>
      </c>
      <c r="K26" s="117">
        <v>8.6929950613613471E-2</v>
      </c>
      <c r="L26" s="118">
        <v>8.6228619755259847E-2</v>
      </c>
      <c r="M26" s="119">
        <v>7.0160134587824788E-2</v>
      </c>
      <c r="N26" s="117">
        <v>7.5091438381727257E-2</v>
      </c>
      <c r="O26" s="120">
        <v>7.0119335465252314E-2</v>
      </c>
      <c r="P26" s="389"/>
      <c r="Q26" s="390"/>
      <c r="R26" s="391"/>
      <c r="S26" s="391"/>
      <c r="T26" s="392"/>
      <c r="U26" s="393"/>
      <c r="V26" s="98">
        <v>602</v>
      </c>
    </row>
    <row r="27" spans="1:23" x14ac:dyDescent="0.2">
      <c r="A27" s="109">
        <v>22</v>
      </c>
      <c r="B27" s="116">
        <v>6.9217877768534261E-2</v>
      </c>
      <c r="C27" s="117">
        <v>6.6716539717083786E-2</v>
      </c>
      <c r="D27" s="118">
        <v>6.4803439803439805E-2</v>
      </c>
      <c r="E27" s="119">
        <v>7.7167835408235769E-2</v>
      </c>
      <c r="F27" s="117">
        <v>9.1721152960677774E-2</v>
      </c>
      <c r="G27" s="120">
        <v>9.1973244147157185E-2</v>
      </c>
      <c r="H27" s="96"/>
      <c r="I27" s="109">
        <v>22</v>
      </c>
      <c r="J27" s="116">
        <v>5.8134184127373686E-2</v>
      </c>
      <c r="K27" s="117">
        <v>5.292106436747436E-2</v>
      </c>
      <c r="L27" s="118">
        <v>5.0484129860715578E-2</v>
      </c>
      <c r="M27" s="119">
        <v>7.6951835005296274E-2</v>
      </c>
      <c r="N27" s="117">
        <v>8.2779726804508472E-2</v>
      </c>
      <c r="O27" s="120">
        <v>7.9088994618204511E-2</v>
      </c>
      <c r="P27" s="389"/>
      <c r="Q27" s="390"/>
      <c r="R27" s="391"/>
      <c r="S27" s="391"/>
      <c r="T27" s="392"/>
      <c r="U27" s="393"/>
      <c r="V27" s="98">
        <v>581</v>
      </c>
    </row>
    <row r="28" spans="1:23" x14ac:dyDescent="0.2">
      <c r="A28" s="109">
        <v>23</v>
      </c>
      <c r="B28" s="116">
        <v>4.6261800557022462E-2</v>
      </c>
      <c r="C28" s="117">
        <v>4.3820275661951395E-2</v>
      </c>
      <c r="D28" s="118">
        <v>4.2336042336042337E-2</v>
      </c>
      <c r="E28" s="119">
        <v>7.6148404436069322E-2</v>
      </c>
      <c r="F28" s="117">
        <v>9.1536973938668387E-2</v>
      </c>
      <c r="G28" s="120">
        <v>9.1481408616958484E-2</v>
      </c>
      <c r="H28" s="96"/>
      <c r="I28" s="109">
        <v>23</v>
      </c>
      <c r="J28" s="116">
        <v>4.331686965058134E-2</v>
      </c>
      <c r="K28" s="117">
        <v>3.9641246717209255E-2</v>
      </c>
      <c r="L28" s="118">
        <v>3.8229862441533334E-2</v>
      </c>
      <c r="M28" s="119">
        <v>8.4771636862109784E-2</v>
      </c>
      <c r="N28" s="117">
        <v>9.0094797342688659E-2</v>
      </c>
      <c r="O28" s="120">
        <v>8.7746665626706188E-2</v>
      </c>
      <c r="P28" s="389"/>
      <c r="Q28" s="390"/>
      <c r="R28" s="391"/>
      <c r="S28" s="391"/>
      <c r="T28" s="392"/>
      <c r="U28" s="393"/>
      <c r="V28" s="98">
        <v>580</v>
      </c>
    </row>
    <row r="29" spans="1:23" x14ac:dyDescent="0.2">
      <c r="A29" s="109">
        <v>24</v>
      </c>
      <c r="B29" s="116">
        <v>2.9961056654730471E-2</v>
      </c>
      <c r="C29" s="117">
        <v>2.7611534276387378E-2</v>
      </c>
      <c r="D29" s="118">
        <v>2.5916650916650918E-2</v>
      </c>
      <c r="E29" s="119">
        <v>7.2070680547403537E-2</v>
      </c>
      <c r="F29" s="117">
        <v>9.3470853669767012E-2</v>
      </c>
      <c r="G29" s="120">
        <v>9.4334054692110952E-2</v>
      </c>
      <c r="H29" s="96"/>
      <c r="I29" s="109">
        <v>24</v>
      </c>
      <c r="J29" s="116">
        <v>2.8346166825167961E-2</v>
      </c>
      <c r="K29" s="117">
        <v>2.5172191665427876E-2</v>
      </c>
      <c r="L29" s="118">
        <v>2.440497764890661E-2</v>
      </c>
      <c r="M29" s="119">
        <v>7.9132656240264193E-2</v>
      </c>
      <c r="N29" s="117">
        <v>8.0913637381503326E-2</v>
      </c>
      <c r="O29" s="120">
        <v>7.9088994618204511E-2</v>
      </c>
      <c r="P29" s="389"/>
      <c r="Q29" s="390"/>
      <c r="R29" s="391"/>
      <c r="S29" s="391"/>
      <c r="T29" s="392"/>
      <c r="U29" s="393"/>
      <c r="V29" s="98">
        <v>526</v>
      </c>
    </row>
    <row r="30" spans="1:23" x14ac:dyDescent="0.2">
      <c r="A30" s="109">
        <v>25</v>
      </c>
      <c r="B30" s="116">
        <v>1.7795782544218181E-2</v>
      </c>
      <c r="C30" s="117">
        <v>1.5619332607907146E-2</v>
      </c>
      <c r="D30" s="118">
        <v>1.486013986013986E-2</v>
      </c>
      <c r="E30" s="119">
        <v>6.3884340922430574E-2</v>
      </c>
      <c r="F30" s="117">
        <v>7.8276084353992081E-2</v>
      </c>
      <c r="G30" s="120">
        <v>7.8595317725752512E-2</v>
      </c>
      <c r="H30" s="96"/>
      <c r="I30" s="109">
        <v>25</v>
      </c>
      <c r="J30" s="116">
        <v>1.7302205724453172E-2</v>
      </c>
      <c r="K30" s="117">
        <v>1.3923987909419752E-2</v>
      </c>
      <c r="L30" s="118">
        <v>1.3496953692676781E-2</v>
      </c>
      <c r="M30" s="119">
        <v>7.1468627328805531E-2</v>
      </c>
      <c r="N30" s="117">
        <v>7.3971784727924164E-2</v>
      </c>
      <c r="O30" s="120">
        <v>7.2381249512518522E-2</v>
      </c>
      <c r="P30" s="389"/>
      <c r="Q30" s="390"/>
      <c r="R30" s="391"/>
      <c r="S30" s="391"/>
      <c r="T30" s="392"/>
      <c r="U30" s="393"/>
      <c r="V30" s="98">
        <v>499</v>
      </c>
    </row>
    <row r="31" spans="1:23" x14ac:dyDescent="0.2">
      <c r="A31" s="109">
        <v>26</v>
      </c>
      <c r="B31" s="116">
        <v>1.1586549474927961E-2</v>
      </c>
      <c r="C31" s="117">
        <v>9.2945230322814647E-3</v>
      </c>
      <c r="D31" s="118">
        <v>8.7648837648837651E-3</v>
      </c>
      <c r="E31" s="119">
        <v>5.5080164344629451E-2</v>
      </c>
      <c r="F31" s="117">
        <v>6.4462657703287601E-2</v>
      </c>
      <c r="G31" s="120">
        <v>6.511902419830809E-2</v>
      </c>
      <c r="H31" s="96"/>
      <c r="I31" s="109">
        <v>26</v>
      </c>
      <c r="J31" s="116">
        <v>1.0594021944759743E-2</v>
      </c>
      <c r="K31" s="117">
        <v>7.9943180879705339E-3</v>
      </c>
      <c r="L31" s="118">
        <v>7.4043390462382851E-3</v>
      </c>
      <c r="M31" s="119">
        <v>6.2776496978004859E-2</v>
      </c>
      <c r="N31" s="117">
        <v>6.3223109651414491E-2</v>
      </c>
      <c r="O31" s="120">
        <v>6.2085640745651663E-2</v>
      </c>
      <c r="P31" s="389"/>
      <c r="Q31" s="390"/>
      <c r="R31" s="391"/>
      <c r="S31" s="391"/>
      <c r="T31" s="392"/>
      <c r="U31" s="393"/>
      <c r="V31" s="98">
        <v>365</v>
      </c>
    </row>
    <row r="32" spans="1:23" x14ac:dyDescent="0.2">
      <c r="A32" s="109">
        <v>27</v>
      </c>
      <c r="B32" s="116">
        <v>7.8248393436298087E-3</v>
      </c>
      <c r="C32" s="117">
        <v>5.5087051142546249E-3</v>
      </c>
      <c r="D32" s="118">
        <v>5.1502551502551506E-3</v>
      </c>
      <c r="E32" s="119">
        <v>4.86237681875753E-2</v>
      </c>
      <c r="F32" s="117">
        <v>6.1423703840132605E-2</v>
      </c>
      <c r="G32" s="120">
        <v>6.2266378123155615E-2</v>
      </c>
      <c r="H32" s="96"/>
      <c r="I32" s="109">
        <v>27</v>
      </c>
      <c r="J32" s="116">
        <v>7.3830925136259985E-3</v>
      </c>
      <c r="K32" s="117">
        <v>5.3846026790875905E-3</v>
      </c>
      <c r="L32" s="118">
        <v>5.1778594728939054E-3</v>
      </c>
      <c r="M32" s="119">
        <v>5.420898498348807E-2</v>
      </c>
      <c r="N32" s="117">
        <v>5.6953049190117191E-2</v>
      </c>
      <c r="O32" s="120">
        <v>5.5845877856641447E-2</v>
      </c>
      <c r="P32" s="389"/>
      <c r="Q32" s="390"/>
      <c r="R32" s="391"/>
      <c r="S32" s="391"/>
      <c r="T32" s="392"/>
      <c r="U32" s="393"/>
      <c r="V32" s="98">
        <v>261</v>
      </c>
    </row>
    <row r="33" spans="1:23" x14ac:dyDescent="0.2">
      <c r="A33" s="109">
        <v>28</v>
      </c>
      <c r="B33" s="116">
        <v>5.8475301720500115E-3</v>
      </c>
      <c r="C33" s="117">
        <v>4.397896264055132E-3</v>
      </c>
      <c r="D33" s="118">
        <v>4.2288792288792286E-3</v>
      </c>
      <c r="E33" s="119">
        <v>4.0159401933829664E-2</v>
      </c>
      <c r="F33" s="117">
        <v>5.0833410074592501E-2</v>
      </c>
      <c r="G33" s="120">
        <v>5.2921503049380286E-2</v>
      </c>
      <c r="H33" s="96"/>
      <c r="I33" s="109">
        <v>28</v>
      </c>
      <c r="J33" s="116">
        <v>4.8675235962409632E-3</v>
      </c>
      <c r="K33" s="117">
        <v>3.088713806715888E-3</v>
      </c>
      <c r="L33" s="118">
        <v>2.9686394311258394E-3</v>
      </c>
      <c r="M33" s="119">
        <v>4.9380023677487693E-2</v>
      </c>
      <c r="N33" s="117">
        <v>4.9787265805777414E-2</v>
      </c>
      <c r="O33" s="120">
        <v>4.9372123859293349E-2</v>
      </c>
      <c r="P33" s="389"/>
      <c r="Q33" s="390"/>
      <c r="R33" s="391"/>
      <c r="S33" s="391"/>
      <c r="T33" s="392"/>
      <c r="U33" s="393"/>
      <c r="V33" s="98">
        <v>236</v>
      </c>
    </row>
    <row r="34" spans="1:23" x14ac:dyDescent="0.2">
      <c r="A34" s="109">
        <v>29</v>
      </c>
      <c r="B34" s="116">
        <v>4.0028453961249563E-3</v>
      </c>
      <c r="C34" s="117">
        <v>2.1082698585418932E-3</v>
      </c>
      <c r="D34" s="118">
        <v>2.0081270081270079E-3</v>
      </c>
      <c r="E34" s="119">
        <v>3.382657316734114E-2</v>
      </c>
      <c r="F34" s="117">
        <v>4.0335205820057098E-2</v>
      </c>
      <c r="G34" s="120">
        <v>4.1806020066889632E-2</v>
      </c>
      <c r="H34" s="96"/>
      <c r="I34" s="109">
        <v>29</v>
      </c>
      <c r="J34" s="116">
        <v>3.6915462568129992E-3</v>
      </c>
      <c r="K34" s="117">
        <v>2.4445435475612376E-3</v>
      </c>
      <c r="L34" s="118">
        <v>2.2955176996496316E-3</v>
      </c>
      <c r="M34" s="119">
        <v>4.1591376409745154E-2</v>
      </c>
      <c r="N34" s="117">
        <v>4.4562215421362988E-2</v>
      </c>
      <c r="O34" s="120">
        <v>4.3756337259184153E-2</v>
      </c>
      <c r="P34" s="389"/>
      <c r="Q34" s="390"/>
      <c r="R34" s="391"/>
      <c r="S34" s="391"/>
      <c r="T34" s="392"/>
      <c r="U34" s="393"/>
      <c r="V34" s="98">
        <v>179</v>
      </c>
    </row>
    <row r="35" spans="1:23" ht="13.5" thickBot="1" x14ac:dyDescent="0.25">
      <c r="A35" s="110" t="s">
        <v>27</v>
      </c>
      <c r="B35" s="121">
        <v>1.8856777709456121E-2</v>
      </c>
      <c r="C35" s="122">
        <v>1.1584149437794705E-2</v>
      </c>
      <c r="D35" s="123">
        <v>1.1387261387261387E-2</v>
      </c>
      <c r="E35" s="124">
        <v>0.24926631861851659</v>
      </c>
      <c r="F35" s="122">
        <v>0.28897688553273781</v>
      </c>
      <c r="G35" s="125">
        <v>0.30031477473932716</v>
      </c>
      <c r="H35" s="96"/>
      <c r="I35" s="110" t="s">
        <v>27</v>
      </c>
      <c r="J35" s="121">
        <v>1.6719329999693222E-2</v>
      </c>
      <c r="K35" s="122">
        <v>1.0504930380060453E-2</v>
      </c>
      <c r="L35" s="123">
        <v>1.0338459414211498E-2</v>
      </c>
      <c r="M35" s="124">
        <v>0.28830456726275783</v>
      </c>
      <c r="N35" s="122">
        <v>0.29857430768082405</v>
      </c>
      <c r="O35" s="125">
        <v>0.29607674908353482</v>
      </c>
      <c r="P35" s="389"/>
      <c r="Q35" s="392"/>
      <c r="R35" s="392"/>
      <c r="S35" s="392"/>
      <c r="T35" s="392"/>
      <c r="U35" s="393"/>
      <c r="V35" s="99">
        <v>1558</v>
      </c>
    </row>
    <row r="36" spans="1:23" ht="13.5" thickTop="1" x14ac:dyDescent="0.2">
      <c r="V36" s="94">
        <v>6490</v>
      </c>
    </row>
    <row r="37" spans="1:23" ht="13.5" thickBot="1" x14ac:dyDescent="0.25">
      <c r="A37" s="126" t="s">
        <v>51</v>
      </c>
      <c r="B37" s="126"/>
      <c r="C37" s="126"/>
      <c r="D37" s="126"/>
      <c r="E37" s="126"/>
      <c r="F37" s="126"/>
      <c r="G37" s="126"/>
      <c r="H37" s="30"/>
      <c r="I37" s="126" t="s">
        <v>53</v>
      </c>
      <c r="J37" s="126"/>
      <c r="K37" s="126"/>
      <c r="L37" s="126"/>
      <c r="M37" s="126"/>
      <c r="N37" s="126"/>
      <c r="O37" s="126"/>
    </row>
    <row r="38" spans="1:23" s="13" customFormat="1" ht="39.950000000000003" customHeight="1" thickTop="1" x14ac:dyDescent="0.2">
      <c r="A38" s="455" t="s">
        <v>58</v>
      </c>
      <c r="B38" s="103" t="s">
        <v>66</v>
      </c>
      <c r="C38" s="104" t="s">
        <v>67</v>
      </c>
      <c r="D38" s="105" t="s">
        <v>68</v>
      </c>
      <c r="E38" s="106" t="s">
        <v>66</v>
      </c>
      <c r="F38" s="104" t="s">
        <v>67</v>
      </c>
      <c r="G38" s="107" t="s">
        <v>68</v>
      </c>
      <c r="H38" s="30"/>
      <c r="I38" s="455" t="s">
        <v>59</v>
      </c>
      <c r="J38" s="103" t="s">
        <v>66</v>
      </c>
      <c r="K38" s="104" t="s">
        <v>67</v>
      </c>
      <c r="L38" s="105" t="s">
        <v>68</v>
      </c>
      <c r="M38" s="106" t="s">
        <v>66</v>
      </c>
      <c r="N38" s="104" t="s">
        <v>67</v>
      </c>
      <c r="O38" s="107" t="s">
        <v>68</v>
      </c>
      <c r="P38" s="384"/>
      <c r="Q38" s="385"/>
      <c r="R38" s="385"/>
      <c r="S38" s="385"/>
      <c r="T38" s="385"/>
      <c r="U38" s="386"/>
      <c r="V38" s="102" t="s">
        <v>26</v>
      </c>
      <c r="W38" s="95"/>
    </row>
    <row r="39" spans="1:23" ht="28.5" customHeight="1" thickBot="1" x14ac:dyDescent="0.25">
      <c r="A39" s="449"/>
      <c r="B39" s="450" t="s">
        <v>54</v>
      </c>
      <c r="C39" s="451"/>
      <c r="D39" s="452"/>
      <c r="E39" s="453" t="s">
        <v>106</v>
      </c>
      <c r="F39" s="451"/>
      <c r="G39" s="454"/>
      <c r="H39" s="30"/>
      <c r="I39" s="449"/>
      <c r="J39" s="450" t="s">
        <v>54</v>
      </c>
      <c r="K39" s="451"/>
      <c r="L39" s="452"/>
      <c r="M39" s="453" t="s">
        <v>106</v>
      </c>
      <c r="N39" s="451"/>
      <c r="O39" s="454"/>
      <c r="P39" s="387"/>
      <c r="Q39" s="388"/>
      <c r="R39" s="388"/>
      <c r="S39" s="388"/>
      <c r="T39" s="388"/>
      <c r="U39" s="389"/>
      <c r="V39" s="97"/>
    </row>
    <row r="40" spans="1:23" ht="13.5" thickTop="1" x14ac:dyDescent="0.2">
      <c r="A40" s="108">
        <v>18</v>
      </c>
      <c r="B40" s="111">
        <f>32.1198088575792%/100</f>
        <v>3.2119808857579203E-3</v>
      </c>
      <c r="C40" s="112">
        <f>34.9328383296549%/100</f>
        <v>3.4932838329654898E-3</v>
      </c>
      <c r="D40" s="113">
        <f>33.9693663642067%/100</f>
        <v>3.3969366364206698E-3</v>
      </c>
      <c r="E40" s="114">
        <v>3.5555555555555557E-4</v>
      </c>
      <c r="F40" s="112">
        <v>4.4754171728150375E-4</v>
      </c>
      <c r="G40" s="115">
        <f>4.11466191194623%/100</f>
        <v>4.1146619119462305E-4</v>
      </c>
      <c r="H40" s="30"/>
      <c r="I40" s="108">
        <v>18</v>
      </c>
      <c r="J40" s="111">
        <v>3.7804770274649201E-3</v>
      </c>
      <c r="K40" s="112">
        <v>4.004701170939799E-3</v>
      </c>
      <c r="L40" s="113">
        <v>3.9562379220621129E-3</v>
      </c>
      <c r="M40" s="114">
        <v>6.2460961898813238E-4</v>
      </c>
      <c r="N40" s="112">
        <v>9.4557680184912795E-4</v>
      </c>
      <c r="O40" s="115">
        <v>8.9645898700134463E-4</v>
      </c>
      <c r="P40" s="389"/>
      <c r="Q40" s="390"/>
      <c r="R40" s="391"/>
      <c r="S40" s="391"/>
      <c r="T40" s="392"/>
      <c r="U40" s="393"/>
      <c r="V40" s="98">
        <v>256</v>
      </c>
    </row>
    <row r="41" spans="1:23" x14ac:dyDescent="0.2">
      <c r="A41" s="109">
        <v>19</v>
      </c>
      <c r="B41" s="116">
        <f>4469.28420119218%/100</f>
        <v>0.44692842011921807</v>
      </c>
      <c r="C41" s="117">
        <f>5038.22149465776%/100</f>
        <v>0.50382214946577597</v>
      </c>
      <c r="D41" s="118">
        <f>5142.22759475464%/100</f>
        <v>0.51422275947546403</v>
      </c>
      <c r="E41" s="119">
        <v>5.5822222222222224E-2</v>
      </c>
      <c r="F41" s="117">
        <v>4.3603350169426507E-2</v>
      </c>
      <c r="G41" s="120">
        <f>375.120010972432%/100</f>
        <v>3.7512001097243203E-2</v>
      </c>
      <c r="H41" s="30"/>
      <c r="I41" s="109">
        <v>19</v>
      </c>
      <c r="J41" s="116">
        <v>0.456622708392659</v>
      </c>
      <c r="K41" s="117">
        <v>0.52139468071214035</v>
      </c>
      <c r="L41" s="118">
        <v>0.53407690317868495</v>
      </c>
      <c r="M41" s="119">
        <v>5.1333657204987622E-2</v>
      </c>
      <c r="N41" s="117">
        <v>4.5440218533305314E-2</v>
      </c>
      <c r="O41" s="120">
        <v>4.0060510981622589E-2</v>
      </c>
      <c r="P41" s="389"/>
      <c r="Q41" s="390"/>
      <c r="R41" s="391"/>
      <c r="S41" s="391"/>
      <c r="T41" s="392"/>
      <c r="U41" s="393"/>
      <c r="V41" s="98">
        <v>545</v>
      </c>
    </row>
    <row r="42" spans="1:23" x14ac:dyDescent="0.2">
      <c r="A42" s="109">
        <v>20</v>
      </c>
      <c r="B42" s="116">
        <f>2244.44553918912%/100</f>
        <v>0.22444455391891199</v>
      </c>
      <c r="C42" s="117">
        <f>2191.56057704956%/100</f>
        <v>0.219156057704956</v>
      </c>
      <c r="D42" s="118">
        <f>2182.14925099077%/100</f>
        <v>0.218214925099077</v>
      </c>
      <c r="E42" s="119">
        <v>5.9229629629629625E-2</v>
      </c>
      <c r="F42" s="117">
        <v>5.3321398887539166E-2</v>
      </c>
      <c r="G42" s="120">
        <f>508.846523110684%/100</f>
        <v>5.0884652311068403E-2</v>
      </c>
      <c r="H42" s="30"/>
      <c r="I42" s="109">
        <v>20</v>
      </c>
      <c r="J42" s="116">
        <v>0.22861575624269681</v>
      </c>
      <c r="K42" s="117">
        <v>0.22361032516432336</v>
      </c>
      <c r="L42" s="118">
        <v>0.22358830779531033</v>
      </c>
      <c r="M42" s="119">
        <v>5.6746940569551436E-2</v>
      </c>
      <c r="N42" s="117">
        <v>4.9695314141626395E-2</v>
      </c>
      <c r="O42" s="120">
        <v>4.594352308381891E-2</v>
      </c>
      <c r="P42" s="389"/>
      <c r="Q42" s="390"/>
      <c r="R42" s="391"/>
      <c r="S42" s="391"/>
      <c r="T42" s="392"/>
      <c r="U42" s="393"/>
      <c r="V42" s="98">
        <v>771</v>
      </c>
    </row>
    <row r="43" spans="1:23" x14ac:dyDescent="0.2">
      <c r="A43" s="109">
        <v>21</v>
      </c>
      <c r="B43" s="116">
        <f>1103.30558155574%/100</f>
        <v>0.11033055815557401</v>
      </c>
      <c r="C43" s="117">
        <f>996.828273674672%/100</f>
        <v>9.9682827367467211E-2</v>
      </c>
      <c r="D43" s="118">
        <f>979.756093828899%/100</f>
        <v>9.7975609382889906E-2</v>
      </c>
      <c r="E43" s="119">
        <v>6.3555555555555546E-2</v>
      </c>
      <c r="F43" s="117">
        <v>6.4446007288536541E-2</v>
      </c>
      <c r="G43" s="120">
        <f>632.972157454396%/100</f>
        <v>6.3297215745439603E-2</v>
      </c>
      <c r="H43" s="30"/>
      <c r="I43" s="109">
        <v>21</v>
      </c>
      <c r="J43" s="116">
        <v>0.10296644703895363</v>
      </c>
      <c r="K43" s="117">
        <v>9.1542245244417356E-2</v>
      </c>
      <c r="L43" s="118">
        <v>8.9258814041601367E-2</v>
      </c>
      <c r="M43" s="119">
        <v>5.5890994054641777E-2</v>
      </c>
      <c r="N43" s="117">
        <v>5.3582685438117256E-2</v>
      </c>
      <c r="O43" s="120">
        <v>5.261093679964142E-2</v>
      </c>
      <c r="P43" s="389"/>
      <c r="Q43" s="390"/>
      <c r="R43" s="391"/>
      <c r="S43" s="391"/>
      <c r="T43" s="392"/>
      <c r="U43" s="393"/>
      <c r="V43" s="98">
        <v>821</v>
      </c>
    </row>
    <row r="44" spans="1:23" x14ac:dyDescent="0.2">
      <c r="A44" s="109">
        <v>22</v>
      </c>
      <c r="B44" s="116">
        <f>611.360165525395%/100</f>
        <v>6.1136016552539502E-2</v>
      </c>
      <c r="C44" s="117">
        <f>503.383661955362%/100</f>
        <v>5.0338366195536201E-2</v>
      </c>
      <c r="D44" s="118">
        <f>490.260584823956%/100</f>
        <v>4.90260584823956E-2</v>
      </c>
      <c r="E44" s="119">
        <v>7.3748148148148146E-2</v>
      </c>
      <c r="F44" s="117">
        <v>7.1414871171919955E-2</v>
      </c>
      <c r="G44" s="120">
        <f>711.150733781374%/100</f>
        <v>7.1115073378137397E-2</v>
      </c>
      <c r="H44" s="30"/>
      <c r="I44" s="109">
        <v>22</v>
      </c>
      <c r="J44" s="116">
        <v>6.8991250896022149E-2</v>
      </c>
      <c r="K44" s="117">
        <v>5.815522569973447E-2</v>
      </c>
      <c r="L44" s="118">
        <v>5.5387330908869582E-2</v>
      </c>
      <c r="M44" s="119">
        <v>6.2669165105142616E-2</v>
      </c>
      <c r="N44" s="117">
        <v>6.0096658961966795E-2</v>
      </c>
      <c r="O44" s="120">
        <v>5.860600627521291E-2</v>
      </c>
      <c r="P44" s="389"/>
      <c r="Q44" s="390"/>
      <c r="R44" s="391"/>
      <c r="S44" s="391"/>
      <c r="T44" s="392"/>
      <c r="U44" s="393"/>
      <c r="V44" s="98">
        <v>842</v>
      </c>
    </row>
    <row r="45" spans="1:23" x14ac:dyDescent="0.2">
      <c r="A45" s="109">
        <v>23</v>
      </c>
      <c r="B45" s="116">
        <f>460.712350362087%/100</f>
        <v>4.6071235036208698E-2</v>
      </c>
      <c r="C45" s="117">
        <f>404.870134615666%/100</f>
        <v>4.04870134615666E-2</v>
      </c>
      <c r="D45" s="118">
        <f>387.587409912322%/100</f>
        <v>3.87587409912322E-2</v>
      </c>
      <c r="E45" s="119">
        <v>8.0355555555555555E-2</v>
      </c>
      <c r="F45" s="117">
        <v>7.9023080365705517E-2</v>
      </c>
      <c r="G45" s="120">
        <f>792.07241804965%/100</f>
        <v>7.9207241804964995E-2</v>
      </c>
      <c r="H45" s="30"/>
      <c r="I45" s="109">
        <v>23</v>
      </c>
      <c r="J45" s="116">
        <v>4.1054998576183978E-2</v>
      </c>
      <c r="K45" s="117">
        <v>3.3648195708005049E-2</v>
      </c>
      <c r="L45" s="118">
        <v>3.1589038177695948E-2</v>
      </c>
      <c r="M45" s="119">
        <v>6.5815346889675427E-2</v>
      </c>
      <c r="N45" s="117">
        <v>6.5034671149401133E-2</v>
      </c>
      <c r="O45" s="120">
        <v>6.5161362617660243E-2</v>
      </c>
      <c r="P45" s="389"/>
      <c r="Q45" s="390"/>
      <c r="R45" s="391"/>
      <c r="S45" s="391"/>
      <c r="T45" s="392"/>
      <c r="U45" s="393"/>
      <c r="V45" s="98">
        <v>868</v>
      </c>
    </row>
    <row r="46" spans="1:23" x14ac:dyDescent="0.2">
      <c r="A46" s="109">
        <v>24</v>
      </c>
      <c r="B46" s="116">
        <f>357.948667422041%/100</f>
        <v>3.5794866742204105E-2</v>
      </c>
      <c r="C46" s="117">
        <f>317.318795036321%/100</f>
        <v>3.1731879503632099E-2</v>
      </c>
      <c r="D46" s="118">
        <f>300.215751380962%/100</f>
        <v>3.0021575138096196E-2</v>
      </c>
      <c r="E46" s="119">
        <v>8.2370370370370372E-2</v>
      </c>
      <c r="F46" s="117">
        <v>8.375423566268142E-2</v>
      </c>
      <c r="G46" s="120">
        <f>844.191468934303%/100</f>
        <v>8.4419146893430289E-2</v>
      </c>
      <c r="H46" s="30"/>
      <c r="I46" s="109">
        <v>24</v>
      </c>
      <c r="J46" s="116">
        <v>2.8171918420251574E-2</v>
      </c>
      <c r="K46" s="117">
        <v>2.3027031732903845E-2</v>
      </c>
      <c r="L46" s="118">
        <v>2.1363684779135406E-2</v>
      </c>
      <c r="M46" s="119">
        <v>7.0580886945658963E-2</v>
      </c>
      <c r="N46" s="117">
        <v>7.0340407648665684E-2</v>
      </c>
      <c r="O46" s="120">
        <v>7.0035858359480049E-2</v>
      </c>
      <c r="P46" s="389"/>
      <c r="Q46" s="390"/>
      <c r="R46" s="391"/>
      <c r="S46" s="391"/>
      <c r="T46" s="392"/>
      <c r="U46" s="393"/>
      <c r="V46" s="98">
        <v>795</v>
      </c>
    </row>
    <row r="47" spans="1:23" x14ac:dyDescent="0.2">
      <c r="A47" s="109">
        <v>25</v>
      </c>
      <c r="B47" s="116">
        <f>203.16271737524%/100</f>
        <v>2.0316271737523997E-2</v>
      </c>
      <c r="C47" s="117">
        <f>173.202566613561%/100</f>
        <v>1.7320256661356101E-2</v>
      </c>
      <c r="D47" s="118">
        <f>161.584012975686%/100</f>
        <v>1.6158401297568598E-2</v>
      </c>
      <c r="E47" s="119">
        <v>7.3866666666666664E-2</v>
      </c>
      <c r="F47" s="117">
        <v>7.6849306310338206E-2</v>
      </c>
      <c r="G47" s="120">
        <f>774.242216431217%/100</f>
        <v>7.742422164312171E-2</v>
      </c>
      <c r="H47" s="30"/>
      <c r="I47" s="109">
        <v>25</v>
      </c>
      <c r="J47" s="116">
        <v>1.7881165368866546E-2</v>
      </c>
      <c r="K47" s="117">
        <v>1.3755277934967136E-2</v>
      </c>
      <c r="L47" s="118">
        <v>1.2583879852097565E-2</v>
      </c>
      <c r="M47" s="119">
        <v>6.7411571471533996E-2</v>
      </c>
      <c r="N47" s="117">
        <v>6.8081529733137205E-2</v>
      </c>
      <c r="O47" s="120">
        <v>6.9251456745853882E-2</v>
      </c>
      <c r="P47" s="389"/>
      <c r="Q47" s="390"/>
      <c r="R47" s="391"/>
      <c r="S47" s="391"/>
      <c r="T47" s="392"/>
      <c r="U47" s="393"/>
      <c r="V47" s="98">
        <v>762</v>
      </c>
    </row>
    <row r="48" spans="1:23" x14ac:dyDescent="0.2">
      <c r="A48" s="109">
        <v>26</v>
      </c>
      <c r="B48" s="116">
        <f>120.991181831617%/100</f>
        <v>1.2099118183161698E-2</v>
      </c>
      <c r="C48" s="117">
        <f>90.1822646418288%/100</f>
        <v>9.0182264641828786E-3</v>
      </c>
      <c r="D48" s="118">
        <f>83.8523097638976%/100</f>
        <v>8.3852309763897594E-3</v>
      </c>
      <c r="E48" s="119">
        <v>6.6725925925925925E-2</v>
      </c>
      <c r="F48" s="117">
        <v>6.9560769771753725E-2</v>
      </c>
      <c r="G48" s="120">
        <f>707.036071869428%/100</f>
        <v>7.0703607186942796E-2</v>
      </c>
      <c r="H48" s="30"/>
      <c r="I48" s="109">
        <v>26</v>
      </c>
      <c r="J48" s="116">
        <v>1.0074725792672747E-2</v>
      </c>
      <c r="K48" s="117">
        <v>6.7180313121200253E-3</v>
      </c>
      <c r="L48" s="118">
        <v>5.9343568830931689E-3</v>
      </c>
      <c r="M48" s="119">
        <v>6.4427325514146261E-2</v>
      </c>
      <c r="N48" s="117">
        <v>6.8869510401344827E-2</v>
      </c>
      <c r="O48" s="120">
        <v>6.9811743612729724E-2</v>
      </c>
      <c r="P48" s="389"/>
      <c r="Q48" s="390"/>
      <c r="R48" s="391"/>
      <c r="S48" s="391"/>
      <c r="T48" s="392"/>
      <c r="U48" s="393"/>
      <c r="V48" s="98">
        <v>640</v>
      </c>
    </row>
    <row r="49" spans="1:23" x14ac:dyDescent="0.2">
      <c r="A49" s="109">
        <v>27</v>
      </c>
      <c r="B49" s="116">
        <f>82.7626976698359%/100</f>
        <v>8.2762697669835905E-3</v>
      </c>
      <c r="C49" s="117">
        <f>57.4418638642443%/100</f>
        <v>5.7441863864244299E-3</v>
      </c>
      <c r="D49" s="118">
        <f>53.5553073309565%/100</f>
        <v>5.35553073309565E-3</v>
      </c>
      <c r="E49" s="119">
        <v>5.6948148148148151E-2</v>
      </c>
      <c r="F49" s="117">
        <v>5.6390256377469472E-2</v>
      </c>
      <c r="G49" s="120">
        <f>571.938005760527%/100</f>
        <v>5.7193800576052695E-2</v>
      </c>
      <c r="H49" s="30"/>
      <c r="I49" s="109">
        <v>27</v>
      </c>
      <c r="J49" s="116">
        <v>6.9816082247469045E-3</v>
      </c>
      <c r="K49" s="117">
        <v>4.3964654159230395E-3</v>
      </c>
      <c r="L49" s="118">
        <v>3.9714542217623517E-3</v>
      </c>
      <c r="M49" s="119">
        <v>5.6770074259143592E-2</v>
      </c>
      <c r="N49" s="117">
        <v>5.7102332422777895E-2</v>
      </c>
      <c r="O49" s="120">
        <v>5.8325862841774982E-2</v>
      </c>
      <c r="P49" s="389"/>
      <c r="Q49" s="390"/>
      <c r="R49" s="391"/>
      <c r="S49" s="391"/>
      <c r="T49" s="392"/>
      <c r="U49" s="393"/>
      <c r="V49" s="98">
        <v>530</v>
      </c>
    </row>
    <row r="50" spans="1:23" x14ac:dyDescent="0.2">
      <c r="A50" s="109">
        <v>28</v>
      </c>
      <c r="B50" s="116">
        <f>60.8896989999507%/100</f>
        <v>6.0889698999950703E-3</v>
      </c>
      <c r="C50" s="117">
        <f>36.9791133782539%/100</f>
        <v>3.6979113378253895E-3</v>
      </c>
      <c r="D50" s="118">
        <f>34.5814270194176%/100</f>
        <v>3.4581427019417603E-3</v>
      </c>
      <c r="E50" s="119">
        <v>5.0014814814814818E-2</v>
      </c>
      <c r="F50" s="117">
        <v>5.3832875135860873E-2</v>
      </c>
      <c r="G50" s="120">
        <f>549.993142230147%/100</f>
        <v>5.4999314223014698E-2</v>
      </c>
      <c r="I50" s="109">
        <v>28</v>
      </c>
      <c r="J50" s="116">
        <v>5.8130971435304745E-3</v>
      </c>
      <c r="K50" s="117">
        <v>3.6129369259565573E-3</v>
      </c>
      <c r="L50" s="118">
        <v>3.3323696343523185E-3</v>
      </c>
      <c r="M50" s="119">
        <v>5.1102320309066099E-2</v>
      </c>
      <c r="N50" s="117">
        <v>5.1954192057154867E-2</v>
      </c>
      <c r="O50" s="120">
        <v>5.2947108919766922E-2</v>
      </c>
      <c r="P50" s="389"/>
      <c r="Q50" s="390"/>
      <c r="R50" s="391"/>
      <c r="S50" s="391"/>
      <c r="T50" s="392"/>
      <c r="U50" s="393"/>
      <c r="V50" s="98">
        <v>414</v>
      </c>
    </row>
    <row r="51" spans="1:23" x14ac:dyDescent="0.2">
      <c r="A51" s="109">
        <v>29</v>
      </c>
      <c r="B51" s="116">
        <f>46.0121188235874%/100</f>
        <v>4.6012118823587399E-3</v>
      </c>
      <c r="C51" s="117">
        <f>27.1862256456729%/100</f>
        <v>2.71862256456729E-3</v>
      </c>
      <c r="D51" s="118">
        <f>25.4005171912537%/100</f>
        <v>2.5400517191253701E-3</v>
      </c>
      <c r="E51" s="119">
        <v>4.5125925925925923E-2</v>
      </c>
      <c r="F51" s="117">
        <v>4.7119749376638327E-2</v>
      </c>
      <c r="G51" s="120">
        <f>477.300781785763%/100</f>
        <v>4.7730078178576295E-2</v>
      </c>
      <c r="I51" s="109">
        <v>29</v>
      </c>
      <c r="J51" s="116">
        <v>5.1453765256925139E-3</v>
      </c>
      <c r="K51" s="117">
        <v>2.582742059519146E-3</v>
      </c>
      <c r="L51" s="118">
        <v>2.4193916523379843E-3</v>
      </c>
      <c r="M51" s="119">
        <v>4.4092812362643716E-2</v>
      </c>
      <c r="N51" s="117">
        <v>4.5807942845135535E-2</v>
      </c>
      <c r="O51" s="120">
        <v>4.6839982070820262E-2</v>
      </c>
      <c r="P51" s="389"/>
      <c r="Q51" s="390"/>
      <c r="R51" s="391"/>
      <c r="S51" s="391"/>
      <c r="T51" s="392"/>
      <c r="U51" s="393"/>
      <c r="V51" s="98">
        <v>352</v>
      </c>
    </row>
    <row r="52" spans="1:23" ht="13.5" thickBot="1" x14ac:dyDescent="0.25">
      <c r="A52" s="110" t="s">
        <v>27</v>
      </c>
      <c r="B52" s="187">
        <v>2.1000000000000001E-2</v>
      </c>
      <c r="C52" s="122">
        <v>1.2E-2</v>
      </c>
      <c r="D52" s="123">
        <v>1.24E-2</v>
      </c>
      <c r="E52" s="124">
        <v>0.29185</v>
      </c>
      <c r="F52" s="122">
        <v>0.30020000000000002</v>
      </c>
      <c r="G52" s="125">
        <v>0.30509999999999998</v>
      </c>
      <c r="I52" s="110" t="s">
        <v>27</v>
      </c>
      <c r="J52" s="187">
        <v>2.4E-2</v>
      </c>
      <c r="K52" s="122">
        <v>1.2999999999999999E-2</v>
      </c>
      <c r="L52" s="123">
        <v>1.2E-2</v>
      </c>
      <c r="M52" s="124">
        <v>0.35199999999999998</v>
      </c>
      <c r="N52" s="122">
        <v>0.36299999999999999</v>
      </c>
      <c r="O52" s="125">
        <v>0.36899999999999999</v>
      </c>
      <c r="P52" s="389"/>
      <c r="Q52" s="392"/>
      <c r="R52" s="392"/>
      <c r="S52" s="392"/>
      <c r="T52" s="392"/>
      <c r="U52" s="393"/>
      <c r="V52" s="99">
        <v>2923</v>
      </c>
    </row>
    <row r="53" spans="1:23" ht="13.5" thickTop="1" x14ac:dyDescent="0.2">
      <c r="V53" s="101"/>
    </row>
    <row r="54" spans="1:23" ht="13.5" thickBot="1" x14ac:dyDescent="0.25">
      <c r="A54" s="126" t="s">
        <v>60</v>
      </c>
      <c r="B54" s="126"/>
      <c r="C54" s="126"/>
      <c r="D54" s="126"/>
      <c r="E54" s="126"/>
      <c r="F54" s="126"/>
      <c r="G54" s="126"/>
      <c r="I54" s="126" t="s">
        <v>65</v>
      </c>
      <c r="J54" s="126"/>
      <c r="K54" s="126"/>
      <c r="L54" s="126"/>
      <c r="M54" s="126"/>
      <c r="N54" s="126"/>
      <c r="O54" s="126"/>
      <c r="V54" s="94" t="s">
        <v>52</v>
      </c>
    </row>
    <row r="55" spans="1:23" s="13" customFormat="1" ht="51.75" thickTop="1" x14ac:dyDescent="0.2">
      <c r="A55" s="455" t="s">
        <v>61</v>
      </c>
      <c r="B55" s="103" t="s">
        <v>66</v>
      </c>
      <c r="C55" s="104" t="s">
        <v>67</v>
      </c>
      <c r="D55" s="105" t="s">
        <v>68</v>
      </c>
      <c r="E55" s="106" t="s">
        <v>66</v>
      </c>
      <c r="F55" s="104" t="s">
        <v>67</v>
      </c>
      <c r="G55" s="107" t="s">
        <v>68</v>
      </c>
      <c r="H55" s="8"/>
      <c r="I55" s="455" t="s">
        <v>71</v>
      </c>
      <c r="J55" s="103" t="s">
        <v>66</v>
      </c>
      <c r="K55" s="104" t="s">
        <v>67</v>
      </c>
      <c r="L55" s="105" t="s">
        <v>68</v>
      </c>
      <c r="M55" s="106" t="s">
        <v>66</v>
      </c>
      <c r="N55" s="104" t="s">
        <v>67</v>
      </c>
      <c r="O55" s="107" t="s">
        <v>68</v>
      </c>
      <c r="P55" s="384"/>
      <c r="Q55" s="385"/>
      <c r="R55" s="385"/>
      <c r="S55" s="385"/>
      <c r="T55" s="385"/>
      <c r="U55" s="386"/>
      <c r="V55" s="102">
        <v>7.6748915921562603E-4</v>
      </c>
      <c r="W55" s="95"/>
    </row>
    <row r="56" spans="1:23" ht="28.5" customHeight="1" thickBot="1" x14ac:dyDescent="0.25">
      <c r="A56" s="449"/>
      <c r="B56" s="450" t="s">
        <v>54</v>
      </c>
      <c r="C56" s="451"/>
      <c r="D56" s="452"/>
      <c r="E56" s="453" t="s">
        <v>106</v>
      </c>
      <c r="F56" s="451"/>
      <c r="G56" s="454"/>
      <c r="I56" s="449"/>
      <c r="J56" s="450" t="s">
        <v>54</v>
      </c>
      <c r="K56" s="451"/>
      <c r="L56" s="452"/>
      <c r="M56" s="453" t="s">
        <v>106</v>
      </c>
      <c r="N56" s="451"/>
      <c r="O56" s="454"/>
      <c r="P56" s="394"/>
      <c r="Q56" s="388"/>
      <c r="R56" s="388"/>
      <c r="S56" s="388"/>
      <c r="T56" s="388"/>
      <c r="U56" s="389"/>
      <c r="V56" s="97"/>
    </row>
    <row r="57" spans="1:23" ht="13.5" thickTop="1" x14ac:dyDescent="0.2">
      <c r="A57" s="108">
        <v>18</v>
      </c>
      <c r="B57" s="111">
        <v>3.3691593848821288E-3</v>
      </c>
      <c r="C57" s="112">
        <v>3.8425400030852514E-3</v>
      </c>
      <c r="D57" s="113">
        <v>3.8973117406516187E-3</v>
      </c>
      <c r="E57" s="114">
        <v>2.8913947643513266E-4</v>
      </c>
      <c r="F57" s="112">
        <v>3.8140643623361145E-4</v>
      </c>
      <c r="G57" s="115">
        <v>3.5570913156156308E-4</v>
      </c>
      <c r="I57" s="108">
        <v>18</v>
      </c>
      <c r="J57" s="111">
        <v>5.1291480775372345E-3</v>
      </c>
      <c r="K57" s="112">
        <v>5.5640727426517237E-3</v>
      </c>
      <c r="L57" s="113">
        <v>5.6862095616650107E-3</v>
      </c>
      <c r="M57" s="114">
        <v>3.9834289356277883E-4</v>
      </c>
      <c r="N57" s="112">
        <v>3.5117839862650225E-4</v>
      </c>
      <c r="O57" s="115">
        <v>3.325573661456601E-4</v>
      </c>
      <c r="P57" s="395"/>
      <c r="Q57" s="390"/>
      <c r="R57" s="391"/>
      <c r="S57" s="391"/>
      <c r="T57" s="392"/>
      <c r="U57" s="393"/>
      <c r="V57" s="98"/>
    </row>
    <row r="58" spans="1:23" x14ac:dyDescent="0.2">
      <c r="A58" s="109">
        <v>19</v>
      </c>
      <c r="B58" s="116">
        <v>0.46718025002709118</v>
      </c>
      <c r="C58" s="117">
        <v>0.52760598538712888</v>
      </c>
      <c r="D58" s="118">
        <v>0.53905431140111315</v>
      </c>
      <c r="E58" s="119">
        <v>5.5559262471920112E-2</v>
      </c>
      <c r="F58" s="117">
        <v>3.7663885578069128E-2</v>
      </c>
      <c r="G58" s="120">
        <v>3.1708928299202195E-2</v>
      </c>
      <c r="I58" s="109">
        <v>19</v>
      </c>
      <c r="J58" s="116">
        <v>0.46712022529540986</v>
      </c>
      <c r="K58" s="117">
        <v>0.52330038063015438</v>
      </c>
      <c r="L58" s="118">
        <v>0.53312355084465057</v>
      </c>
      <c r="M58" s="119">
        <v>5.6684193753983425E-2</v>
      </c>
      <c r="N58" s="117">
        <v>4.1400031215857655E-2</v>
      </c>
      <c r="O58" s="120">
        <v>3.4960093116062525E-2</v>
      </c>
      <c r="P58" s="395"/>
      <c r="Q58" s="390"/>
      <c r="R58" s="391"/>
      <c r="S58" s="391"/>
      <c r="T58" s="392"/>
      <c r="U58" s="393"/>
      <c r="V58" s="98"/>
    </row>
    <row r="59" spans="1:23" x14ac:dyDescent="0.2">
      <c r="A59" s="109">
        <v>20</v>
      </c>
      <c r="B59" s="116">
        <v>0.23321084829916558</v>
      </c>
      <c r="C59" s="117">
        <v>0.22795798448960131</v>
      </c>
      <c r="D59" s="118">
        <v>0.22741699759370526</v>
      </c>
      <c r="E59" s="119">
        <v>5.8561864727208021E-2</v>
      </c>
      <c r="F59" s="117">
        <v>5.349225268176401E-2</v>
      </c>
      <c r="G59" s="120">
        <v>5.0205803140403474E-2</v>
      </c>
      <c r="I59" s="109">
        <v>20</v>
      </c>
      <c r="J59" s="116">
        <v>0.22758901007442101</v>
      </c>
      <c r="K59" s="117">
        <v>0.22307834637344048</v>
      </c>
      <c r="L59" s="118">
        <v>0.22276968090979352</v>
      </c>
      <c r="M59" s="119">
        <v>6.1643562778840026E-2</v>
      </c>
      <c r="N59" s="117">
        <v>5.4822850007803965E-2</v>
      </c>
      <c r="O59" s="120">
        <v>5.0714998337213171E-2</v>
      </c>
      <c r="P59" s="395"/>
      <c r="Q59" s="390"/>
      <c r="R59" s="391"/>
      <c r="S59" s="391"/>
      <c r="T59" s="392"/>
      <c r="U59" s="393"/>
      <c r="V59" s="98"/>
    </row>
    <row r="60" spans="1:23" x14ac:dyDescent="0.2">
      <c r="A60" s="109">
        <v>21</v>
      </c>
      <c r="B60" s="116">
        <v>0.10028667408801191</v>
      </c>
      <c r="C60" s="117">
        <v>8.9346067006044277E-2</v>
      </c>
      <c r="D60" s="118">
        <v>8.7039962207886165E-2</v>
      </c>
      <c r="E60" s="119">
        <v>5.9584973643824653E-2</v>
      </c>
      <c r="F60" s="117">
        <v>5.5256257449344454E-2</v>
      </c>
      <c r="G60" s="120">
        <v>5.340718532445754E-2</v>
      </c>
      <c r="I60" s="109">
        <v>21</v>
      </c>
      <c r="J60" s="116">
        <v>9.9708703099747401E-2</v>
      </c>
      <c r="K60" s="117">
        <v>8.877405371114401E-2</v>
      </c>
      <c r="L60" s="118">
        <v>8.6949320967207686E-2</v>
      </c>
      <c r="M60" s="119">
        <v>5.8855162523900571E-2</v>
      </c>
      <c r="N60" s="117">
        <v>5.4705790541595134E-2</v>
      </c>
      <c r="O60" s="120">
        <v>5.3458596607914861E-2</v>
      </c>
      <c r="P60" s="395"/>
      <c r="Q60" s="390"/>
      <c r="R60" s="391"/>
      <c r="S60" s="391"/>
      <c r="T60" s="392"/>
      <c r="U60" s="393"/>
      <c r="V60" s="98"/>
    </row>
    <row r="61" spans="1:23" x14ac:dyDescent="0.2">
      <c r="A61" s="109">
        <v>22</v>
      </c>
      <c r="B61" s="116">
        <v>6.5954742929198396E-2</v>
      </c>
      <c r="C61" s="117">
        <v>5.6081450628970506E-2</v>
      </c>
      <c r="D61" s="118">
        <v>5.3735661878681409E-2</v>
      </c>
      <c r="E61" s="119">
        <v>6.5234314183403391E-2</v>
      </c>
      <c r="F61" s="117">
        <v>6.3170441001191902E-2</v>
      </c>
      <c r="G61" s="120">
        <v>6.2452360384165864E-2</v>
      </c>
      <c r="I61" s="109">
        <v>22</v>
      </c>
      <c r="J61" s="116">
        <v>6.7346682021852108E-2</v>
      </c>
      <c r="K61" s="117">
        <v>5.8548318883484878E-2</v>
      </c>
      <c r="L61" s="118">
        <v>5.5964999447940818E-2</v>
      </c>
      <c r="M61" s="119">
        <v>6.6583014659018488E-2</v>
      </c>
      <c r="N61" s="117">
        <v>6.4343686592789134E-2</v>
      </c>
      <c r="O61" s="120">
        <v>6.401729298303957E-2</v>
      </c>
      <c r="P61" s="395"/>
      <c r="Q61" s="390"/>
      <c r="R61" s="391"/>
      <c r="S61" s="391"/>
      <c r="T61" s="392"/>
      <c r="U61" s="393"/>
      <c r="V61" s="98"/>
    </row>
    <row r="62" spans="1:23" x14ac:dyDescent="0.2">
      <c r="A62" s="109">
        <v>23</v>
      </c>
      <c r="B62" s="116">
        <v>4.2439586637638041E-2</v>
      </c>
      <c r="C62" s="117">
        <v>3.5732817254967957E-2</v>
      </c>
      <c r="D62" s="118">
        <v>3.3880039563619187E-2</v>
      </c>
      <c r="E62" s="119">
        <v>6.7502946998509825E-2</v>
      </c>
      <c r="F62" s="117">
        <v>6.7413587604290823E-2</v>
      </c>
      <c r="G62" s="120">
        <v>6.773718176736622E-2</v>
      </c>
      <c r="I62" s="109">
        <v>23</v>
      </c>
      <c r="J62" s="116">
        <v>4.2107402425216052E-2</v>
      </c>
      <c r="K62" s="117">
        <v>3.5565130048636075E-2</v>
      </c>
      <c r="L62" s="118">
        <v>3.3758418902506346E-2</v>
      </c>
      <c r="M62" s="119">
        <v>6.4830305927342249E-2</v>
      </c>
      <c r="N62" s="117">
        <v>6.2509754955517402E-2</v>
      </c>
      <c r="O62" s="120">
        <v>6.3102760226139004E-2</v>
      </c>
      <c r="P62" s="395"/>
      <c r="Q62" s="390"/>
      <c r="R62" s="391"/>
      <c r="S62" s="391"/>
      <c r="T62" s="392"/>
      <c r="U62" s="393"/>
      <c r="V62" s="98"/>
    </row>
    <row r="63" spans="1:23" x14ac:dyDescent="0.2">
      <c r="A63" s="109">
        <v>24</v>
      </c>
      <c r="B63" s="116">
        <v>2.3465899575407106E-2</v>
      </c>
      <c r="C63" s="117">
        <v>1.8581625927328312E-2</v>
      </c>
      <c r="D63" s="118">
        <v>1.7272177032433313E-2</v>
      </c>
      <c r="E63" s="119">
        <v>6.1987055448054981E-2</v>
      </c>
      <c r="F63" s="117">
        <v>6.2741358760429078E-2</v>
      </c>
      <c r="G63" s="120">
        <v>6.290970069617359E-2</v>
      </c>
      <c r="I63" s="109">
        <v>24</v>
      </c>
      <c r="J63" s="116">
        <v>2.712641898365447E-2</v>
      </c>
      <c r="K63" s="117">
        <v>2.2309156269824486E-2</v>
      </c>
      <c r="L63" s="118">
        <v>2.081263111405543E-2</v>
      </c>
      <c r="M63" s="119">
        <v>6.3256851497769273E-2</v>
      </c>
      <c r="N63" s="117">
        <v>6.3680349617605742E-2</v>
      </c>
      <c r="O63" s="120">
        <v>6.5098104423012962E-2</v>
      </c>
      <c r="P63" s="395"/>
      <c r="Q63" s="390"/>
      <c r="R63" s="391"/>
      <c r="S63" s="391"/>
      <c r="T63" s="392"/>
      <c r="U63" s="396"/>
      <c r="V63" s="98"/>
    </row>
    <row r="64" spans="1:23" x14ac:dyDescent="0.2">
      <c r="A64" s="109">
        <v>25</v>
      </c>
      <c r="B64" s="116">
        <v>1.4392812459978919E-2</v>
      </c>
      <c r="C64" s="117">
        <v>1.057399694279664E-2</v>
      </c>
      <c r="D64" s="118">
        <v>9.8466171629342028E-3</v>
      </c>
      <c r="E64" s="119">
        <v>6.3343786837481375E-2</v>
      </c>
      <c r="F64" s="117">
        <v>6.4743742550655542E-2</v>
      </c>
      <c r="G64" s="120">
        <v>6.5602926977996856E-2</v>
      </c>
      <c r="I64" s="109">
        <v>25</v>
      </c>
      <c r="J64" s="116">
        <v>1.3364817915243249E-2</v>
      </c>
      <c r="K64" s="117">
        <v>1.0189786424191161E-2</v>
      </c>
      <c r="L64" s="118">
        <v>9.6886386220602846E-3</v>
      </c>
      <c r="M64" s="119">
        <v>5.5907425111536006E-2</v>
      </c>
      <c r="N64" s="117">
        <v>5.8373653816138599E-2</v>
      </c>
      <c r="O64" s="120">
        <v>5.8821084137013632E-2</v>
      </c>
      <c r="P64" s="395"/>
      <c r="Q64" s="390"/>
      <c r="R64" s="391"/>
      <c r="S64" s="391"/>
      <c r="T64" s="392"/>
      <c r="U64" s="393"/>
      <c r="V64" s="98"/>
    </row>
    <row r="65" spans="1:22" x14ac:dyDescent="0.2">
      <c r="A65" s="109">
        <v>26</v>
      </c>
      <c r="B65" s="116">
        <v>8.9253169669684454E-3</v>
      </c>
      <c r="C65" s="117">
        <v>5.9320964281206609E-3</v>
      </c>
      <c r="D65" s="118">
        <v>5.3440410989238109E-3</v>
      </c>
      <c r="E65" s="119">
        <v>6.1809123462556438E-2</v>
      </c>
      <c r="F65" s="117">
        <v>6.288438617401669E-2</v>
      </c>
      <c r="G65" s="120">
        <v>6.3468672188627465E-2</v>
      </c>
      <c r="I65" s="109">
        <v>26</v>
      </c>
      <c r="J65" s="116">
        <v>7.7808208572451628E-3</v>
      </c>
      <c r="K65" s="117">
        <v>4.956121801649397E-3</v>
      </c>
      <c r="L65" s="118">
        <v>4.7477089543999122E-3</v>
      </c>
      <c r="M65" s="119">
        <v>5.6465105162523906E-2</v>
      </c>
      <c r="N65" s="117">
        <v>5.8022475417512098E-2</v>
      </c>
      <c r="O65" s="120">
        <v>5.8821084137013632E-2</v>
      </c>
      <c r="P65" s="395"/>
      <c r="Q65" s="390"/>
      <c r="R65" s="391"/>
      <c r="S65" s="391"/>
      <c r="T65" s="392"/>
      <c r="U65" s="393"/>
      <c r="V65" s="98"/>
    </row>
    <row r="66" spans="1:22" x14ac:dyDescent="0.2">
      <c r="A66" s="109">
        <v>27</v>
      </c>
      <c r="B66" s="116">
        <v>6.7481701129949064E-3</v>
      </c>
      <c r="C66" s="117">
        <v>4.347399273563605E-3</v>
      </c>
      <c r="D66" s="118">
        <v>4.0892248187897667E-3</v>
      </c>
      <c r="E66" s="119">
        <v>5.4180289584306401E-2</v>
      </c>
      <c r="F66" s="117">
        <v>5.8784266984505368E-2</v>
      </c>
      <c r="G66" s="120">
        <v>5.9454240561004117E-2</v>
      </c>
      <c r="I66" s="109">
        <v>27</v>
      </c>
      <c r="J66" s="116">
        <v>6.8227347069127363E-3</v>
      </c>
      <c r="K66" s="117">
        <v>4.6124973567350392E-3</v>
      </c>
      <c r="L66" s="118">
        <v>4.2646571712487581E-3</v>
      </c>
      <c r="M66" s="119">
        <v>5.3218610579987252E-2</v>
      </c>
      <c r="N66" s="117">
        <v>5.6578742000936481E-2</v>
      </c>
      <c r="O66" s="120">
        <v>5.7532424343199197E-2</v>
      </c>
      <c r="P66" s="395"/>
      <c r="Q66" s="390"/>
      <c r="R66" s="391"/>
      <c r="S66" s="391"/>
      <c r="T66" s="392"/>
      <c r="U66" s="393"/>
      <c r="V66" s="98"/>
    </row>
    <row r="67" spans="1:22" x14ac:dyDescent="0.2">
      <c r="A67" s="109">
        <v>28</v>
      </c>
      <c r="B67" s="116">
        <v>5.2606172851668324E-3</v>
      </c>
      <c r="C67" s="117">
        <v>2.9590362797481313E-3</v>
      </c>
      <c r="D67" s="118">
        <v>2.7458332718227315E-3</v>
      </c>
      <c r="E67" s="119">
        <v>5.0688374368897483E-2</v>
      </c>
      <c r="F67" s="117">
        <v>5.2920143027413588E-2</v>
      </c>
      <c r="G67" s="120">
        <v>5.427105035824991E-2</v>
      </c>
      <c r="I67" s="109">
        <v>28</v>
      </c>
      <c r="J67" s="116">
        <v>5.2162468184765469E-3</v>
      </c>
      <c r="K67" s="117">
        <v>3.3437301755127936E-3</v>
      </c>
      <c r="L67" s="118">
        <v>3.1329358507231975E-3</v>
      </c>
      <c r="M67" s="119">
        <v>4.8916507329509244E-2</v>
      </c>
      <c r="N67" s="117">
        <v>5.0023411893241762E-2</v>
      </c>
      <c r="O67" s="120">
        <v>5.0424010641835715E-2</v>
      </c>
      <c r="P67" s="395"/>
      <c r="Q67" s="390"/>
      <c r="R67" s="391"/>
      <c r="S67" s="391"/>
      <c r="T67" s="392"/>
      <c r="U67" s="393"/>
      <c r="V67" s="98"/>
    </row>
    <row r="68" spans="1:22" x14ac:dyDescent="0.2">
      <c r="A68" s="109">
        <v>29</v>
      </c>
      <c r="B68" s="116">
        <v>4.2853343053325318E-3</v>
      </c>
      <c r="C68" s="117">
        <v>2.4121054033965812E-3</v>
      </c>
      <c r="D68" s="118">
        <v>2.1405689484639574E-3</v>
      </c>
      <c r="E68" s="119">
        <v>4.4994550832944104E-2</v>
      </c>
      <c r="F68" s="117">
        <v>4.7246722288438618E-2</v>
      </c>
      <c r="G68" s="120">
        <v>4.7919101580364859E-2</v>
      </c>
      <c r="I68" s="109">
        <v>29</v>
      </c>
      <c r="J68" s="116">
        <v>4.2291277544976823E-3</v>
      </c>
      <c r="K68" s="117">
        <v>2.563967012053288E-3</v>
      </c>
      <c r="L68" s="118">
        <v>2.4980677928673951E-3</v>
      </c>
      <c r="M68" s="119">
        <v>4.5072498406628421E-2</v>
      </c>
      <c r="N68" s="117">
        <v>4.5692211643514904E-2</v>
      </c>
      <c r="O68" s="120">
        <v>4.6474891918856003E-2</v>
      </c>
      <c r="P68" s="395"/>
      <c r="Q68" s="390"/>
      <c r="R68" s="391"/>
      <c r="S68" s="391"/>
      <c r="T68" s="392"/>
      <c r="U68" s="393"/>
      <c r="V68" s="98"/>
    </row>
    <row r="69" spans="1:22" ht="13.5" thickBot="1" x14ac:dyDescent="0.25">
      <c r="A69" s="110" t="s">
        <v>27</v>
      </c>
      <c r="B69" s="187">
        <v>2.4299999999999999E-2</v>
      </c>
      <c r="C69" s="122">
        <v>1.4999999999999999E-2</v>
      </c>
      <c r="D69" s="123">
        <v>1.4E-2</v>
      </c>
      <c r="E69" s="124">
        <v>0.35599999999999998</v>
      </c>
      <c r="F69" s="122">
        <v>0.372</v>
      </c>
      <c r="G69" s="125">
        <v>0.38</v>
      </c>
      <c r="I69" s="110" t="s">
        <v>27</v>
      </c>
      <c r="J69" s="187">
        <v>2.5999999999999999E-2</v>
      </c>
      <c r="K69" s="122">
        <v>1.7000000000000001E-2</v>
      </c>
      <c r="L69" s="123">
        <v>1.7000000000000001E-2</v>
      </c>
      <c r="M69" s="124">
        <v>0.36799999999999999</v>
      </c>
      <c r="N69" s="122">
        <v>0.38900000000000001</v>
      </c>
      <c r="O69" s="125">
        <v>0.39600000000000002</v>
      </c>
      <c r="P69" s="395"/>
      <c r="Q69" s="392"/>
      <c r="R69" s="392"/>
      <c r="S69" s="392"/>
      <c r="T69" s="392"/>
      <c r="U69" s="393"/>
      <c r="V69" s="99"/>
    </row>
    <row r="70" spans="1:22" ht="13.5" thickTop="1" x14ac:dyDescent="0.2">
      <c r="J70" s="212"/>
      <c r="K70" s="212" t="s">
        <v>55</v>
      </c>
      <c r="L70" s="212">
        <v>836</v>
      </c>
      <c r="M70" s="213">
        <f>N70/100</f>
        <v>4.6839982070820262E-2</v>
      </c>
      <c r="N70" s="213">
        <v>4.6839982070820261</v>
      </c>
      <c r="O70" s="212">
        <v>63.071492604213347</v>
      </c>
      <c r="P70" s="395"/>
      <c r="Q70" s="390"/>
      <c r="R70" s="391"/>
      <c r="V70" s="101"/>
    </row>
    <row r="71" spans="1:22" ht="13.5" thickBot="1" x14ac:dyDescent="0.25">
      <c r="A71" s="126" t="s">
        <v>69</v>
      </c>
      <c r="B71" s="126"/>
      <c r="C71" s="126"/>
      <c r="D71" s="126"/>
      <c r="E71" s="126"/>
      <c r="F71" s="126"/>
      <c r="G71" s="126"/>
      <c r="H71" s="212"/>
      <c r="I71" s="126" t="s">
        <v>74</v>
      </c>
      <c r="J71" s="126"/>
      <c r="K71" s="126"/>
      <c r="L71" s="126"/>
      <c r="M71" s="126"/>
      <c r="N71" s="126"/>
      <c r="O71" s="126"/>
      <c r="P71" s="395"/>
      <c r="Q71" s="392"/>
      <c r="R71" s="392"/>
    </row>
    <row r="72" spans="1:22" ht="51.75" thickTop="1" x14ac:dyDescent="0.2">
      <c r="A72" s="455" t="s">
        <v>70</v>
      </c>
      <c r="B72" s="103" t="s">
        <v>66</v>
      </c>
      <c r="C72" s="104" t="s">
        <v>67</v>
      </c>
      <c r="D72" s="105" t="s">
        <v>68</v>
      </c>
      <c r="E72" s="106" t="s">
        <v>66</v>
      </c>
      <c r="F72" s="104" t="s">
        <v>67</v>
      </c>
      <c r="G72" s="107" t="s">
        <v>68</v>
      </c>
      <c r="H72" s="212"/>
      <c r="I72" s="455" t="s">
        <v>75</v>
      </c>
      <c r="J72" s="103" t="s">
        <v>66</v>
      </c>
      <c r="K72" s="104" t="s">
        <v>67</v>
      </c>
      <c r="L72" s="105" t="s">
        <v>68</v>
      </c>
      <c r="M72" s="106" t="s">
        <v>66</v>
      </c>
      <c r="N72" s="104" t="s">
        <v>67</v>
      </c>
      <c r="O72" s="107" t="s">
        <v>68</v>
      </c>
      <c r="P72" s="397"/>
      <c r="Q72" s="390"/>
      <c r="R72" s="391"/>
      <c r="U72" s="397"/>
    </row>
    <row r="73" spans="1:22" ht="30" customHeight="1" thickBot="1" x14ac:dyDescent="0.25">
      <c r="A73" s="449"/>
      <c r="B73" s="450" t="s">
        <v>54</v>
      </c>
      <c r="C73" s="451"/>
      <c r="D73" s="452"/>
      <c r="E73" s="453" t="s">
        <v>106</v>
      </c>
      <c r="F73" s="451"/>
      <c r="G73" s="454"/>
      <c r="H73" s="212"/>
      <c r="I73" s="449"/>
      <c r="J73" s="450" t="s">
        <v>54</v>
      </c>
      <c r="K73" s="451"/>
      <c r="L73" s="452"/>
      <c r="M73" s="453" t="s">
        <v>106</v>
      </c>
      <c r="N73" s="451"/>
      <c r="O73" s="454"/>
      <c r="P73" s="398"/>
      <c r="Q73" s="392"/>
      <c r="R73" s="392"/>
      <c r="S73" s="385"/>
      <c r="T73" s="385"/>
      <c r="U73" s="399"/>
      <c r="V73" s="102"/>
    </row>
    <row r="74" spans="1:22" ht="13.5" thickTop="1" x14ac:dyDescent="0.2">
      <c r="A74" s="108">
        <v>18</v>
      </c>
      <c r="B74" s="111">
        <v>5.710335423019376E-3</v>
      </c>
      <c r="C74" s="112">
        <v>6.2999757693239641E-3</v>
      </c>
      <c r="D74" s="113">
        <v>6.298534379500155E-3</v>
      </c>
      <c r="E74" s="114">
        <v>5.6674738523365448E-4</v>
      </c>
      <c r="F74" s="112">
        <v>4.6891118822095095E-4</v>
      </c>
      <c r="G74" s="115">
        <v>3.6703370036703369E-4</v>
      </c>
      <c r="H74" s="212"/>
      <c r="I74" s="108">
        <v>18</v>
      </c>
      <c r="J74" s="111">
        <v>5.6784114555778926E-3</v>
      </c>
      <c r="K74" s="112">
        <v>6.0310304309249179E-3</v>
      </c>
      <c r="L74" s="113">
        <v>5.9466990015737469E-3</v>
      </c>
      <c r="M74" s="114">
        <v>4.9246215190074506E-4</v>
      </c>
      <c r="N74" s="112">
        <v>5.0135086204495442E-4</v>
      </c>
      <c r="O74" s="115">
        <v>4.2649119600316821E-4</v>
      </c>
      <c r="P74" s="398"/>
      <c r="Q74" s="390"/>
      <c r="R74" s="391"/>
      <c r="S74" s="391"/>
      <c r="T74" s="388"/>
      <c r="U74" s="398"/>
      <c r="V74" s="97"/>
    </row>
    <row r="75" spans="1:22" x14ac:dyDescent="0.2">
      <c r="A75" s="109">
        <v>19</v>
      </c>
      <c r="B75" s="116">
        <v>0.46708270989980866</v>
      </c>
      <c r="C75" s="117">
        <v>0.52375243900883783</v>
      </c>
      <c r="D75" s="118">
        <v>0.53448716740912205</v>
      </c>
      <c r="E75" s="119">
        <v>5.4132962371408452E-2</v>
      </c>
      <c r="F75" s="117">
        <v>4.4984213323329893E-2</v>
      </c>
      <c r="G75" s="120">
        <v>3.810477143810477E-2</v>
      </c>
      <c r="H75" s="212"/>
      <c r="I75" s="109">
        <v>19</v>
      </c>
      <c r="J75" s="116">
        <v>0.47365358163157339</v>
      </c>
      <c r="K75" s="117">
        <v>0.51918419222560608</v>
      </c>
      <c r="L75" s="118">
        <v>0.52853383555635824</v>
      </c>
      <c r="M75" s="119">
        <v>6.0048610780155366E-2</v>
      </c>
      <c r="N75" s="117">
        <v>4.5817898225775006E-2</v>
      </c>
      <c r="O75" s="120">
        <v>3.7531225248278802E-2</v>
      </c>
      <c r="P75" s="400"/>
      <c r="Q75" s="388"/>
      <c r="R75" s="388"/>
      <c r="S75" s="391"/>
      <c r="T75" s="388"/>
      <c r="U75" s="398"/>
      <c r="V75" s="97"/>
    </row>
    <row r="76" spans="1:22" x14ac:dyDescent="0.2">
      <c r="A76" s="109">
        <v>20</v>
      </c>
      <c r="B76" s="116">
        <v>0.22656679103770905</v>
      </c>
      <c r="C76" s="117">
        <v>0.22132809610651297</v>
      </c>
      <c r="D76" s="118">
        <v>0.22040832806212399</v>
      </c>
      <c r="E76" s="119">
        <v>6.2582650660346573E-2</v>
      </c>
      <c r="F76" s="117">
        <v>5.4737566038325677E-2</v>
      </c>
      <c r="G76" s="120">
        <v>5.1117784451117788E-2</v>
      </c>
      <c r="H76" s="212"/>
      <c r="I76" s="109">
        <v>20</v>
      </c>
      <c r="J76" s="116">
        <v>0.22907628822346843</v>
      </c>
      <c r="K76" s="117">
        <v>0.22399942447423324</v>
      </c>
      <c r="L76" s="118">
        <v>0.22360104228477076</v>
      </c>
      <c r="M76" s="119">
        <v>6.6132901237509728E-2</v>
      </c>
      <c r="N76" s="117">
        <v>5.9716458234687908E-2</v>
      </c>
      <c r="O76" s="120">
        <v>5.599220130384451E-2</v>
      </c>
      <c r="P76" s="398"/>
      <c r="Q76" s="390"/>
      <c r="R76" s="391"/>
      <c r="S76" s="391"/>
      <c r="T76" s="388"/>
      <c r="U76" s="398"/>
      <c r="V76" s="98"/>
    </row>
    <row r="77" spans="1:22" x14ac:dyDescent="0.2">
      <c r="A77" s="109">
        <v>21</v>
      </c>
      <c r="B77" s="116">
        <v>9.9253773745714882E-2</v>
      </c>
      <c r="C77" s="117">
        <v>8.7179421779551861E-2</v>
      </c>
      <c r="D77" s="118">
        <v>8.470721236020079E-2</v>
      </c>
      <c r="E77" s="119">
        <v>5.9817610386933895E-2</v>
      </c>
      <c r="F77" s="117">
        <v>5.6738253774735063E-2</v>
      </c>
      <c r="G77" s="120">
        <v>5.5989322655989326E-2</v>
      </c>
      <c r="H77" s="212"/>
      <c r="I77" s="109">
        <v>21</v>
      </c>
      <c r="J77" s="116">
        <v>9.7670440517758264E-2</v>
      </c>
      <c r="K77" s="117">
        <v>8.8031462075249992E-2</v>
      </c>
      <c r="L77" s="118">
        <v>8.6091690100874585E-2</v>
      </c>
      <c r="M77" s="119">
        <v>6.1319480849576641E-2</v>
      </c>
      <c r="N77" s="117">
        <v>5.9242960198312121E-2</v>
      </c>
      <c r="O77" s="120">
        <v>5.8642539450435634E-2</v>
      </c>
      <c r="P77" s="398"/>
      <c r="Q77" s="390"/>
      <c r="R77" s="391"/>
      <c r="S77" s="391"/>
      <c r="T77" s="388"/>
      <c r="U77" s="398"/>
      <c r="V77" s="98"/>
    </row>
    <row r="78" spans="1:22" x14ac:dyDescent="0.2">
      <c r="A78" s="109">
        <v>22</v>
      </c>
      <c r="B78" s="116">
        <v>6.7283471277865117E-2</v>
      </c>
      <c r="C78" s="117">
        <v>5.8893295754530499E-2</v>
      </c>
      <c r="D78" s="118">
        <v>5.6632975788326177E-2</v>
      </c>
      <c r="E78" s="119">
        <v>6.5004207669981287E-2</v>
      </c>
      <c r="F78" s="117">
        <v>6.4741004720372627E-2</v>
      </c>
      <c r="G78" s="120">
        <v>6.3897230563897234E-2</v>
      </c>
      <c r="H78" s="212"/>
      <c r="I78" s="109">
        <v>22</v>
      </c>
      <c r="J78" s="116">
        <v>6.6721334603040236E-2</v>
      </c>
      <c r="K78" s="117">
        <v>6.123354356010647E-2</v>
      </c>
      <c r="L78" s="118">
        <v>5.8770413560021668E-2</v>
      </c>
      <c r="M78" s="119">
        <v>6.6069357734038672E-2</v>
      </c>
      <c r="N78" s="117">
        <v>6.5844079881904022E-2</v>
      </c>
      <c r="O78" s="120">
        <v>6.5496862243343695E-2</v>
      </c>
      <c r="P78" s="398"/>
      <c r="Q78" s="390"/>
      <c r="R78" s="391"/>
      <c r="S78" s="391"/>
      <c r="T78" s="388"/>
      <c r="U78" s="398"/>
      <c r="V78" s="98"/>
    </row>
    <row r="79" spans="1:22" x14ac:dyDescent="0.2">
      <c r="A79" s="109">
        <v>23</v>
      </c>
      <c r="B79" s="116">
        <v>4.2425045928900167E-2</v>
      </c>
      <c r="C79" s="117">
        <v>3.5912412482624056E-2</v>
      </c>
      <c r="D79" s="118">
        <v>3.4238186883436737E-2</v>
      </c>
      <c r="E79" s="119">
        <v>6.2891785597746747E-2</v>
      </c>
      <c r="F79" s="117">
        <v>6.20838413204539E-2</v>
      </c>
      <c r="G79" s="120">
        <v>6.1728395061728392E-2</v>
      </c>
      <c r="H79" s="212"/>
      <c r="I79" s="109">
        <v>23</v>
      </c>
      <c r="J79" s="116">
        <v>4.090396078016436E-2</v>
      </c>
      <c r="K79" s="117">
        <v>3.6557876309920627E-2</v>
      </c>
      <c r="L79" s="118">
        <v>3.4970717989731948E-2</v>
      </c>
      <c r="M79" s="119">
        <v>6.2526807415526853E-2</v>
      </c>
      <c r="N79" s="117">
        <v>6.1861125811213551E-2</v>
      </c>
      <c r="O79" s="120">
        <v>6.150612319502833E-2</v>
      </c>
      <c r="P79" s="398"/>
      <c r="Q79" s="390"/>
      <c r="R79" s="391"/>
      <c r="S79" s="391"/>
      <c r="T79" s="388"/>
      <c r="U79" s="398"/>
      <c r="V79" s="98"/>
    </row>
    <row r="80" spans="1:22" x14ac:dyDescent="0.2">
      <c r="A80" s="109">
        <v>24</v>
      </c>
      <c r="B80" s="116">
        <v>2.5189871020284475E-2</v>
      </c>
      <c r="C80" s="117">
        <v>2.0404779819672762E-2</v>
      </c>
      <c r="D80" s="118">
        <v>1.93801057830774E-2</v>
      </c>
      <c r="E80" s="119">
        <v>5.8323458189499716E-2</v>
      </c>
      <c r="F80" s="117">
        <v>5.8207508831160715E-2</v>
      </c>
      <c r="G80" s="120">
        <v>5.8458458458458457E-2</v>
      </c>
      <c r="H80" s="212"/>
      <c r="I80" s="109">
        <v>24</v>
      </c>
      <c r="J80" s="116">
        <v>2.6011356822911155E-2</v>
      </c>
      <c r="K80" s="117">
        <v>2.3116951631855349E-2</v>
      </c>
      <c r="L80" s="118">
        <v>2.1980857047031812E-2</v>
      </c>
      <c r="M80" s="119">
        <v>5.8253506807097809E-2</v>
      </c>
      <c r="N80" s="117">
        <v>5.83238169512297E-2</v>
      </c>
      <c r="O80" s="120">
        <v>5.8764394077865108E-2</v>
      </c>
      <c r="P80" s="398"/>
      <c r="Q80" s="390"/>
      <c r="R80" s="391"/>
      <c r="S80" s="391"/>
      <c r="T80" s="388"/>
      <c r="U80" s="398"/>
      <c r="V80" s="98"/>
    </row>
    <row r="81" spans="1:22" x14ac:dyDescent="0.2">
      <c r="A81" s="109">
        <v>25</v>
      </c>
      <c r="B81" s="116">
        <v>1.4697248053940414E-2</v>
      </c>
      <c r="C81" s="117">
        <v>1.1987808144057746E-2</v>
      </c>
      <c r="D81" s="118">
        <v>1.1251228079619934E-2</v>
      </c>
      <c r="E81" s="119">
        <v>5.5901901179865016E-2</v>
      </c>
      <c r="F81" s="117">
        <v>5.7488511675888587E-2</v>
      </c>
      <c r="G81" s="120">
        <v>5.7891224557891224E-2</v>
      </c>
      <c r="H81" s="212"/>
      <c r="I81" s="109">
        <v>25</v>
      </c>
      <c r="J81" s="116">
        <v>1.3217296229675872E-2</v>
      </c>
      <c r="K81" s="117">
        <v>1.1222752451979569E-2</v>
      </c>
      <c r="L81" s="118">
        <v>1.079693506359485E-2</v>
      </c>
      <c r="M81" s="119">
        <v>5.4758614116189298E-2</v>
      </c>
      <c r="N81" s="117">
        <v>5.6986881319109825E-2</v>
      </c>
      <c r="O81" s="120">
        <v>5.7759093401571926E-2</v>
      </c>
      <c r="P81" s="398"/>
      <c r="Q81" s="390"/>
      <c r="R81" s="391"/>
      <c r="S81" s="391"/>
      <c r="T81" s="388"/>
      <c r="U81" s="398"/>
      <c r="V81" s="98"/>
    </row>
    <row r="82" spans="1:22" x14ac:dyDescent="0.2">
      <c r="A82" s="109">
        <v>26</v>
      </c>
      <c r="B82" s="116">
        <v>7.5853709350555886E-3</v>
      </c>
      <c r="C82" s="117">
        <v>5.0756889801435992E-3</v>
      </c>
      <c r="D82" s="118">
        <v>4.7642760050065278E-3</v>
      </c>
      <c r="E82" s="119">
        <v>4.9564634963161422E-2</v>
      </c>
      <c r="F82" s="117">
        <v>4.951702147613242E-2</v>
      </c>
      <c r="G82" s="120">
        <v>5.0617283950617285E-2</v>
      </c>
      <c r="H82" s="212"/>
      <c r="I82" s="109">
        <v>26</v>
      </c>
      <c r="J82" s="116">
        <v>7.1597361831199522E-3</v>
      </c>
      <c r="K82" s="117">
        <v>4.8320184168245362E-3</v>
      </c>
      <c r="L82" s="118">
        <v>4.3600526302210989E-3</v>
      </c>
      <c r="M82" s="119">
        <v>4.6736246802967479E-2</v>
      </c>
      <c r="N82" s="117">
        <v>4.7516920591594014E-2</v>
      </c>
      <c r="O82" s="120">
        <v>4.8467678060074335E-2</v>
      </c>
      <c r="P82" s="398"/>
      <c r="Q82" s="390"/>
      <c r="R82" s="391"/>
      <c r="S82" s="391"/>
      <c r="T82" s="388"/>
      <c r="U82" s="398"/>
      <c r="V82" s="98"/>
    </row>
    <row r="83" spans="1:22" x14ac:dyDescent="0.2">
      <c r="A83" s="109">
        <v>27</v>
      </c>
      <c r="B83" s="116">
        <v>6.1080702286028139E-3</v>
      </c>
      <c r="C83" s="117">
        <v>4.0426970017726658E-3</v>
      </c>
      <c r="D83" s="118">
        <v>3.7010618682960313E-3</v>
      </c>
      <c r="E83" s="119">
        <v>4.8637230150960893E-2</v>
      </c>
      <c r="F83" s="117">
        <v>4.942323923848823E-2</v>
      </c>
      <c r="G83" s="120">
        <v>4.9983316649983317E-2</v>
      </c>
      <c r="H83" s="212"/>
      <c r="I83" s="109">
        <v>27</v>
      </c>
      <c r="J83" s="116">
        <v>5.5373329100976967E-3</v>
      </c>
      <c r="K83" s="117">
        <v>4.0646507278002926E-3</v>
      </c>
      <c r="L83" s="118">
        <v>3.9601661463842521E-3</v>
      </c>
      <c r="M83" s="119">
        <v>4.3384326994868862E-2</v>
      </c>
      <c r="N83" s="117">
        <v>4.3144026961535249E-2</v>
      </c>
      <c r="O83" s="120">
        <v>4.3867665874611592E-2</v>
      </c>
      <c r="P83" s="398"/>
      <c r="Q83" s="390"/>
      <c r="R83" s="391"/>
      <c r="S83" s="391"/>
      <c r="T83" s="388"/>
      <c r="U83" s="398"/>
      <c r="V83" s="98"/>
    </row>
    <row r="84" spans="1:22" x14ac:dyDescent="0.2">
      <c r="A84" s="109">
        <v>28</v>
      </c>
      <c r="B84" s="116">
        <v>5.6156366597852232E-3</v>
      </c>
      <c r="C84" s="117">
        <v>3.3795416576333005E-3</v>
      </c>
      <c r="D84" s="118">
        <v>3.162725596543881E-3</v>
      </c>
      <c r="E84" s="119">
        <v>4.8001786112971651E-2</v>
      </c>
      <c r="F84" s="117">
        <v>4.8672981337334713E-2</v>
      </c>
      <c r="G84" s="120">
        <v>4.9416082749416085E-2</v>
      </c>
      <c r="H84" s="212"/>
      <c r="I84" s="109">
        <v>28</v>
      </c>
      <c r="J84" s="116">
        <v>4.5145134553662754E-3</v>
      </c>
      <c r="K84" s="117">
        <v>2.8056881129948923E-3</v>
      </c>
      <c r="L84" s="118">
        <v>2.5670132349526584E-3</v>
      </c>
      <c r="M84" s="119">
        <v>4.4718740567761206E-2</v>
      </c>
      <c r="N84" s="117">
        <v>4.5010166281369245E-2</v>
      </c>
      <c r="O84" s="120">
        <v>4.5604094315481632E-2</v>
      </c>
      <c r="P84" s="398"/>
      <c r="Q84" s="390"/>
      <c r="R84" s="391"/>
      <c r="S84" s="391"/>
      <c r="T84" s="388"/>
      <c r="U84" s="398"/>
      <c r="V84" s="98"/>
    </row>
    <row r="85" spans="1:22" x14ac:dyDescent="0.2">
      <c r="A85" s="109">
        <v>29</v>
      </c>
      <c r="B85" s="116">
        <v>4.2046250875963555E-3</v>
      </c>
      <c r="C85" s="117">
        <v>2.6781273513320496E-3</v>
      </c>
      <c r="D85" s="118">
        <v>2.422513222884675E-3</v>
      </c>
      <c r="E85" s="119">
        <v>4.2317138097446201E-2</v>
      </c>
      <c r="F85" s="117">
        <v>4.313982931632749E-2</v>
      </c>
      <c r="G85" s="120">
        <v>4.4144144144144144E-2</v>
      </c>
      <c r="H85" s="212"/>
      <c r="I85" s="109">
        <v>29</v>
      </c>
      <c r="J85" s="116">
        <v>4.0383733643706132E-3</v>
      </c>
      <c r="K85" s="117">
        <v>2.2781228267907245E-3</v>
      </c>
      <c r="L85" s="118">
        <v>2.192925879105286E-3</v>
      </c>
      <c r="M85" s="119">
        <v>4.3511414001810987E-2</v>
      </c>
      <c r="N85" s="117">
        <v>4.4174581511294324E-2</v>
      </c>
      <c r="O85" s="120">
        <v>4.5177603119478466E-2</v>
      </c>
      <c r="P85" s="398"/>
      <c r="Q85" s="390"/>
      <c r="R85" s="391"/>
      <c r="S85" s="391"/>
      <c r="T85" s="388"/>
      <c r="U85" s="398"/>
      <c r="V85" s="98"/>
    </row>
    <row r="86" spans="1:22" ht="13.5" thickBot="1" x14ac:dyDescent="0.25">
      <c r="A86" s="110" t="s">
        <v>27</v>
      </c>
      <c r="B86" s="187">
        <v>2.8000000000000001E-2</v>
      </c>
      <c r="C86" s="122">
        <v>1.9E-2</v>
      </c>
      <c r="D86" s="123">
        <v>1.9E-2</v>
      </c>
      <c r="E86" s="124">
        <v>0.39200000000000002</v>
      </c>
      <c r="F86" s="122">
        <v>0.41</v>
      </c>
      <c r="G86" s="125">
        <v>0.41799999999999998</v>
      </c>
      <c r="H86" s="212"/>
      <c r="I86" s="110" t="s">
        <v>27</v>
      </c>
      <c r="J86" s="187">
        <v>2.5817373822875887E-2</v>
      </c>
      <c r="K86" s="122">
        <v>1.6642286755713293E-2</v>
      </c>
      <c r="L86" s="123">
        <v>1.622765150537912E-2</v>
      </c>
      <c r="M86" s="124">
        <v>0.39204753054059638</v>
      </c>
      <c r="N86" s="122">
        <v>0.41185973316993008</v>
      </c>
      <c r="O86" s="125">
        <v>0.42076402851398281</v>
      </c>
      <c r="P86" s="398"/>
      <c r="Q86" s="390"/>
      <c r="R86" s="391"/>
      <c r="S86" s="391"/>
      <c r="T86" s="388"/>
      <c r="U86" s="398"/>
      <c r="V86" s="98"/>
    </row>
    <row r="87" spans="1:22" ht="13.5" thickTop="1" x14ac:dyDescent="0.2">
      <c r="B87" s="201"/>
      <c r="C87" s="201"/>
      <c r="D87" s="201"/>
      <c r="E87" s="201"/>
      <c r="F87" s="201"/>
      <c r="G87" s="201"/>
      <c r="H87" s="212"/>
      <c r="I87" s="212"/>
      <c r="J87" s="201"/>
      <c r="K87" s="201"/>
      <c r="L87" s="201"/>
      <c r="M87" s="233"/>
      <c r="N87" s="233"/>
      <c r="O87" s="201"/>
      <c r="P87" s="398"/>
      <c r="Q87" s="390"/>
      <c r="R87" s="391"/>
      <c r="S87" s="391"/>
      <c r="T87" s="388"/>
      <c r="U87" s="398"/>
      <c r="V87" s="98"/>
    </row>
    <row r="88" spans="1:22" ht="13.5" thickBot="1" x14ac:dyDescent="0.25">
      <c r="A88" s="126" t="s">
        <v>99</v>
      </c>
      <c r="B88" s="201"/>
      <c r="C88" s="201"/>
      <c r="D88" s="201"/>
      <c r="E88" s="201"/>
      <c r="F88" s="201"/>
      <c r="G88" s="201"/>
      <c r="I88" s="127" t="s">
        <v>108</v>
      </c>
      <c r="J88" s="201"/>
      <c r="K88" s="201"/>
      <c r="L88" s="201"/>
      <c r="M88" s="201"/>
      <c r="N88" s="201"/>
      <c r="O88" s="201"/>
      <c r="P88" s="397"/>
      <c r="S88" s="391"/>
      <c r="T88" s="388"/>
      <c r="U88" s="398"/>
    </row>
    <row r="89" spans="1:22" ht="51.75" thickTop="1" x14ac:dyDescent="0.2">
      <c r="A89" s="455" t="s">
        <v>100</v>
      </c>
      <c r="B89" s="103" t="s">
        <v>66</v>
      </c>
      <c r="C89" s="104" t="s">
        <v>67</v>
      </c>
      <c r="D89" s="105" t="s">
        <v>68</v>
      </c>
      <c r="E89" s="106" t="s">
        <v>66</v>
      </c>
      <c r="F89" s="104" t="s">
        <v>67</v>
      </c>
      <c r="G89" s="107" t="s">
        <v>68</v>
      </c>
      <c r="I89" s="448" t="s">
        <v>109</v>
      </c>
      <c r="J89" s="103" t="s">
        <v>66</v>
      </c>
      <c r="K89" s="104" t="s">
        <v>67</v>
      </c>
      <c r="L89" s="105" t="s">
        <v>68</v>
      </c>
      <c r="M89" s="106" t="s">
        <v>66</v>
      </c>
      <c r="N89" s="104" t="s">
        <v>67</v>
      </c>
      <c r="O89" s="107" t="s">
        <v>68</v>
      </c>
      <c r="P89" s="397"/>
      <c r="S89" s="391"/>
      <c r="T89" s="388"/>
      <c r="U89" s="398"/>
    </row>
    <row r="90" spans="1:22" ht="27" customHeight="1" thickBot="1" x14ac:dyDescent="0.25">
      <c r="A90" s="449"/>
      <c r="B90" s="450" t="s">
        <v>54</v>
      </c>
      <c r="C90" s="451"/>
      <c r="D90" s="452"/>
      <c r="E90" s="453" t="s">
        <v>106</v>
      </c>
      <c r="F90" s="451"/>
      <c r="G90" s="454"/>
      <c r="I90" s="449"/>
      <c r="J90" s="450" t="s">
        <v>54</v>
      </c>
      <c r="K90" s="451"/>
      <c r="L90" s="452"/>
      <c r="M90" s="453" t="s">
        <v>106</v>
      </c>
      <c r="N90" s="451"/>
      <c r="O90" s="454"/>
      <c r="P90" s="397"/>
      <c r="S90" s="391"/>
      <c r="T90" s="388"/>
      <c r="U90" s="398"/>
    </row>
    <row r="91" spans="1:22" ht="13.5" thickTop="1" x14ac:dyDescent="0.2">
      <c r="A91" s="108">
        <v>18</v>
      </c>
      <c r="B91" s="111">
        <v>5.4738218672644905E-3</v>
      </c>
      <c r="C91" s="112">
        <v>5.9640017142040857E-3</v>
      </c>
      <c r="D91" s="113">
        <v>5.9834790198732462E-3</v>
      </c>
      <c r="E91" s="114">
        <v>6.9848254666736518E-4</v>
      </c>
      <c r="F91" s="112">
        <v>4.2549570249340483E-4</v>
      </c>
      <c r="G91" s="115">
        <v>3.0622243998040176E-4</v>
      </c>
      <c r="I91" s="108">
        <v>18</v>
      </c>
      <c r="J91" s="111">
        <v>5.2038779583689762E-3</v>
      </c>
      <c r="K91" s="112">
        <v>5.6528524362753595E-3</v>
      </c>
      <c r="L91" s="113">
        <v>5.7374447618350061E-3</v>
      </c>
      <c r="M91" s="114">
        <v>8.9423481554215176E-4</v>
      </c>
      <c r="N91" s="112">
        <v>8.6916212770888864E-4</v>
      </c>
      <c r="O91" s="115">
        <v>6.6687837408701178E-4</v>
      </c>
      <c r="P91" s="397"/>
      <c r="S91" s="391"/>
      <c r="T91" s="388"/>
      <c r="U91" s="398"/>
    </row>
    <row r="92" spans="1:22" x14ac:dyDescent="0.2">
      <c r="A92" s="109">
        <v>19</v>
      </c>
      <c r="B92" s="116">
        <v>0.45805427116902525</v>
      </c>
      <c r="C92" s="117">
        <v>0.50355935431646115</v>
      </c>
      <c r="D92" s="118">
        <v>0.5151484484699751</v>
      </c>
      <c r="E92" s="119">
        <v>6.3038049836729698E-2</v>
      </c>
      <c r="F92" s="117">
        <v>4.9272402348736276E-2</v>
      </c>
      <c r="G92" s="120">
        <v>4.020700636942675E-2</v>
      </c>
      <c r="I92" s="109">
        <v>19</v>
      </c>
      <c r="J92" s="116">
        <v>0.45991053607071569</v>
      </c>
      <c r="K92" s="117">
        <v>0.5037974683544304</v>
      </c>
      <c r="L92" s="118">
        <v>0.51518591762494204</v>
      </c>
      <c r="M92" s="119">
        <v>6.70851451816524E-2</v>
      </c>
      <c r="N92" s="117">
        <v>5.3279638428554876E-2</v>
      </c>
      <c r="O92" s="120">
        <v>4.3347094315655761E-2</v>
      </c>
      <c r="P92" s="397"/>
      <c r="S92" s="391"/>
      <c r="T92" s="388"/>
      <c r="U92" s="398"/>
    </row>
    <row r="93" spans="1:22" x14ac:dyDescent="0.2">
      <c r="A93" s="109">
        <v>20</v>
      </c>
      <c r="B93" s="116">
        <v>0.23643921348839381</v>
      </c>
      <c r="C93" s="117">
        <v>0.23365554021237084</v>
      </c>
      <c r="D93" s="118">
        <v>0.23325448128423423</v>
      </c>
      <c r="E93" s="119">
        <v>7.1908778179405247E-2</v>
      </c>
      <c r="F93" s="117">
        <v>6.342722605168355E-2</v>
      </c>
      <c r="G93" s="120">
        <v>5.870284174424302E-2</v>
      </c>
      <c r="I93" s="109">
        <v>20</v>
      </c>
      <c r="J93" s="116">
        <v>0.23073495865412033</v>
      </c>
      <c r="K93" s="117">
        <v>0.2284261025374256</v>
      </c>
      <c r="L93" s="118">
        <v>0.22878976537513124</v>
      </c>
      <c r="M93" s="119">
        <v>6.9539907420395564E-2</v>
      </c>
      <c r="N93" s="117">
        <v>6.1681538996407465E-2</v>
      </c>
      <c r="O93" s="120">
        <v>5.757383296284535E-2</v>
      </c>
      <c r="P93" s="397"/>
      <c r="S93" s="391"/>
      <c r="T93" s="388"/>
      <c r="U93" s="398"/>
    </row>
    <row r="94" spans="1:22" x14ac:dyDescent="0.2">
      <c r="A94" s="109">
        <v>21</v>
      </c>
      <c r="B94" s="116">
        <v>9.9192004110036897E-2</v>
      </c>
      <c r="C94" s="117">
        <v>9.0198085805437839E-2</v>
      </c>
      <c r="D94" s="118">
        <v>8.7525774500006329E-2</v>
      </c>
      <c r="E94" s="119">
        <v>6.4557249375731221E-2</v>
      </c>
      <c r="F94" s="117">
        <v>6.1498312200380108E-2</v>
      </c>
      <c r="G94" s="120">
        <v>6.0509554140127389E-2</v>
      </c>
      <c r="I94" s="109">
        <v>21</v>
      </c>
      <c r="J94" s="116">
        <v>0.10477259766181922</v>
      </c>
      <c r="K94" s="117">
        <v>9.467660828853823E-2</v>
      </c>
      <c r="L94" s="118">
        <v>9.1982226128567587E-2</v>
      </c>
      <c r="M94" s="119">
        <v>6.545448169448731E-2</v>
      </c>
      <c r="N94" s="117">
        <v>6.0841348939622203E-2</v>
      </c>
      <c r="O94" s="120">
        <v>5.9225150841536997E-2</v>
      </c>
      <c r="P94" s="397"/>
      <c r="S94" s="391"/>
      <c r="T94" s="388"/>
      <c r="U94" s="398"/>
    </row>
    <row r="95" spans="1:22" x14ac:dyDescent="0.2">
      <c r="A95" s="109">
        <v>22</v>
      </c>
      <c r="B95" s="116">
        <v>6.8983232917659149E-2</v>
      </c>
      <c r="C95" s="117">
        <v>6.1354221227560596E-2</v>
      </c>
      <c r="D95" s="118">
        <v>5.8316782836396755E-2</v>
      </c>
      <c r="E95" s="119">
        <v>6.8416365446068411E-2</v>
      </c>
      <c r="F95" s="117">
        <v>6.6859558051797011E-2</v>
      </c>
      <c r="G95" s="120">
        <v>6.657275845173935E-2</v>
      </c>
      <c r="I95" s="109">
        <v>22</v>
      </c>
      <c r="J95" s="116">
        <v>7.1063230681494158E-2</v>
      </c>
      <c r="K95" s="117">
        <v>6.499046297901856E-2</v>
      </c>
      <c r="L95" s="118">
        <v>6.1952196098537561E-2</v>
      </c>
      <c r="M95" s="119">
        <v>6.8137186141113762E-2</v>
      </c>
      <c r="N95" s="117">
        <v>6.7475953181133391E-2</v>
      </c>
      <c r="O95" s="120">
        <v>6.7068910765322329E-2</v>
      </c>
      <c r="P95" s="397"/>
      <c r="S95" s="391"/>
      <c r="T95" s="388"/>
      <c r="U95" s="398"/>
    </row>
    <row r="96" spans="1:22" x14ac:dyDescent="0.2">
      <c r="A96" s="109">
        <v>23</v>
      </c>
      <c r="B96" s="116">
        <v>4.423894259959834E-2</v>
      </c>
      <c r="C96" s="117">
        <v>3.796247797723918E-2</v>
      </c>
      <c r="D96" s="118">
        <v>3.6204475591706621E-2</v>
      </c>
      <c r="E96" s="119">
        <v>6.6478076379066484E-2</v>
      </c>
      <c r="F96" s="117">
        <v>6.7256687374124186E-2</v>
      </c>
      <c r="G96" s="120">
        <v>6.6848358647721706E-2</v>
      </c>
      <c r="I96" s="109">
        <v>23</v>
      </c>
      <c r="J96" s="116">
        <v>4.4696321642429426E-2</v>
      </c>
      <c r="K96" s="117">
        <v>3.9211606265533785E-2</v>
      </c>
      <c r="L96" s="118">
        <v>3.7561952196098536E-2</v>
      </c>
      <c r="M96" s="119">
        <v>6.7278019357553648E-2</v>
      </c>
      <c r="N96" s="117">
        <v>6.7070344188202569E-2</v>
      </c>
      <c r="O96" s="120">
        <v>6.7291203556684664E-2</v>
      </c>
      <c r="P96" s="314"/>
      <c r="Q96" s="314"/>
      <c r="S96" s="391"/>
      <c r="T96" s="388"/>
      <c r="U96" s="398"/>
    </row>
    <row r="97" spans="1:21" x14ac:dyDescent="0.2">
      <c r="A97" s="109">
        <v>24</v>
      </c>
      <c r="B97" s="116">
        <v>2.7621316145906311E-2</v>
      </c>
      <c r="C97" s="117">
        <v>2.470120470453788E-2</v>
      </c>
      <c r="D97" s="118">
        <v>2.3440563686733879E-2</v>
      </c>
      <c r="E97" s="119">
        <v>6.1082298706061085E-2</v>
      </c>
      <c r="F97" s="117">
        <v>6.1157915638385386E-2</v>
      </c>
      <c r="G97" s="120">
        <v>6.1397599216070554E-2</v>
      </c>
      <c r="I97" s="109">
        <v>24</v>
      </c>
      <c r="J97" s="116">
        <v>2.7765896777872827E-2</v>
      </c>
      <c r="K97" s="117">
        <v>2.4010172822380209E-2</v>
      </c>
      <c r="L97" s="118">
        <v>2.2351619912595523E-2</v>
      </c>
      <c r="M97" s="119">
        <v>6.0755365408893251E-2</v>
      </c>
      <c r="N97" s="117">
        <v>6.2347896627650945E-2</v>
      </c>
      <c r="O97" s="120">
        <v>6.2591298825023817E-2</v>
      </c>
      <c r="P97" s="314"/>
      <c r="Q97" s="314"/>
      <c r="S97" s="391"/>
      <c r="T97" s="388"/>
      <c r="U97" s="398"/>
    </row>
    <row r="98" spans="1:21" x14ac:dyDescent="0.2">
      <c r="A98" s="109">
        <v>25</v>
      </c>
      <c r="B98" s="116">
        <v>1.4702722899444211E-2</v>
      </c>
      <c r="C98" s="117">
        <v>1.2213704109328127E-2</v>
      </c>
      <c r="D98" s="118">
        <v>1.1612756321868161E-2</v>
      </c>
      <c r="E98" s="119">
        <v>5.371330783872038E-2</v>
      </c>
      <c r="F98" s="117">
        <v>5.4208152497659777E-2</v>
      </c>
      <c r="G98" s="120">
        <v>5.4997550220480154E-2</v>
      </c>
      <c r="I98" s="109">
        <v>25</v>
      </c>
      <c r="J98" s="116">
        <v>1.4987881380096948E-2</v>
      </c>
      <c r="K98" s="117">
        <v>1.2646667822669209E-2</v>
      </c>
      <c r="L98" s="118">
        <v>1.1548133499353011E-2</v>
      </c>
      <c r="M98" s="119">
        <v>5.2093561509328097E-2</v>
      </c>
      <c r="N98" s="117">
        <v>5.28160852937768E-2</v>
      </c>
      <c r="O98" s="120">
        <v>5.3413782153064464E-2</v>
      </c>
      <c r="P98" s="314"/>
      <c r="Q98" s="314"/>
      <c r="S98" s="391"/>
      <c r="T98" s="388"/>
      <c r="U98" s="398"/>
    </row>
    <row r="99" spans="1:21" x14ac:dyDescent="0.2">
      <c r="A99" s="109">
        <v>26</v>
      </c>
      <c r="B99" s="116">
        <v>6.8936527952921395E-3</v>
      </c>
      <c r="C99" s="117">
        <v>4.7973906004475974E-3</v>
      </c>
      <c r="D99" s="118">
        <v>4.5034218415959315E-3</v>
      </c>
      <c r="E99" s="119">
        <v>4.5191820769378527E-2</v>
      </c>
      <c r="F99" s="117">
        <v>4.564150568745922E-2</v>
      </c>
      <c r="G99" s="120">
        <v>4.6147721705046545E-2</v>
      </c>
      <c r="I99" s="109">
        <v>26</v>
      </c>
      <c r="J99" s="116">
        <v>6.7989021956087825E-3</v>
      </c>
      <c r="K99" s="117">
        <v>4.7974105543032199E-3</v>
      </c>
      <c r="L99" s="118">
        <v>4.4190531995410044E-3</v>
      </c>
      <c r="M99" s="119">
        <v>4.5746247720577921E-2</v>
      </c>
      <c r="N99" s="117">
        <v>4.5573067562869392E-2</v>
      </c>
      <c r="O99" s="120">
        <v>4.6395681168624962E-2</v>
      </c>
      <c r="P99" s="314"/>
      <c r="Q99" s="314"/>
      <c r="S99" s="391"/>
      <c r="T99" s="388"/>
      <c r="U99" s="398"/>
    </row>
    <row r="100" spans="1:21" x14ac:dyDescent="0.2">
      <c r="A100" s="109">
        <v>27</v>
      </c>
      <c r="B100" s="116">
        <v>5.3430479659987854E-3</v>
      </c>
      <c r="C100" s="117">
        <v>3.6188752916527784E-3</v>
      </c>
      <c r="D100" s="118">
        <v>3.3902164425497466E-3</v>
      </c>
      <c r="E100" s="119">
        <v>4.2624897410375957E-2</v>
      </c>
      <c r="F100" s="117">
        <v>4.2691402150171615E-2</v>
      </c>
      <c r="G100" s="120">
        <v>4.2993630573248405E-2</v>
      </c>
      <c r="I100" s="109">
        <v>27</v>
      </c>
      <c r="J100" s="116">
        <v>4.8920017108639866E-3</v>
      </c>
      <c r="K100" s="117">
        <v>3.0865267903589389E-3</v>
      </c>
      <c r="L100" s="118">
        <v>2.868722380917503E-3</v>
      </c>
      <c r="M100" s="119">
        <v>3.8381961004348437E-2</v>
      </c>
      <c r="N100" s="117">
        <v>3.763472012979488E-2</v>
      </c>
      <c r="O100" s="120">
        <v>3.8361384566529058E-2</v>
      </c>
      <c r="P100" s="314"/>
      <c r="Q100" s="314"/>
      <c r="S100" s="391"/>
      <c r="T100" s="388"/>
      <c r="U100" s="398"/>
    </row>
    <row r="101" spans="1:21" x14ac:dyDescent="0.2">
      <c r="A101" s="109">
        <v>28</v>
      </c>
      <c r="B101" s="116">
        <v>4.1847648405025457E-3</v>
      </c>
      <c r="C101" s="117">
        <v>2.5594019332412744E-3</v>
      </c>
      <c r="D101" s="118">
        <v>2.3908615956787392E-3</v>
      </c>
      <c r="E101" s="119">
        <v>3.8416540066705085E-2</v>
      </c>
      <c r="F101" s="117">
        <v>3.9400902050889287E-2</v>
      </c>
      <c r="G101" s="120">
        <v>4.0176384125428712E-2</v>
      </c>
      <c r="I101" s="109">
        <v>28</v>
      </c>
      <c r="J101" s="116">
        <v>3.9563729683490161E-3</v>
      </c>
      <c r="K101" s="117">
        <v>2.3466851627073578E-3</v>
      </c>
      <c r="L101" s="118">
        <v>2.2217339290510024E-3</v>
      </c>
      <c r="M101" s="119">
        <v>3.8644971244213774E-2</v>
      </c>
      <c r="N101" s="117">
        <v>3.8561826399351025E-2</v>
      </c>
      <c r="O101" s="120">
        <v>3.8932994601460783E-2</v>
      </c>
      <c r="P101" s="314"/>
      <c r="Q101" s="314"/>
      <c r="S101" s="391"/>
      <c r="T101" s="388"/>
      <c r="U101" s="398"/>
    </row>
    <row r="102" spans="1:21" x14ac:dyDescent="0.2">
      <c r="A102" s="109">
        <v>29</v>
      </c>
      <c r="B102" s="116">
        <v>3.2693475316426138E-3</v>
      </c>
      <c r="C102" s="117">
        <v>2.0237131565163562E-3</v>
      </c>
      <c r="D102" s="118">
        <v>1.8975092029196341E-3</v>
      </c>
      <c r="E102" s="119">
        <v>3.6530637190703194E-2</v>
      </c>
      <c r="F102" s="117">
        <v>3.7216690778089805E-2</v>
      </c>
      <c r="G102" s="120">
        <v>3.8277804997550222E-2</v>
      </c>
      <c r="I102" s="109">
        <v>29</v>
      </c>
      <c r="J102" s="116">
        <v>2.7356002281151981E-3</v>
      </c>
      <c r="K102" s="117">
        <v>1.6068435350557772E-3</v>
      </c>
      <c r="L102" s="118">
        <v>1.4892941722210015E-3</v>
      </c>
      <c r="M102" s="119">
        <v>3.4261467246458129E-2</v>
      </c>
      <c r="N102" s="117">
        <v>3.4534708540966505E-2</v>
      </c>
      <c r="O102" s="120">
        <v>3.5471578278818673E-2</v>
      </c>
      <c r="P102" s="314"/>
      <c r="Q102" s="314"/>
      <c r="S102" s="391"/>
      <c r="T102" s="388"/>
      <c r="U102" s="398"/>
    </row>
    <row r="103" spans="1:21" ht="13.5" thickBot="1" x14ac:dyDescent="0.25">
      <c r="A103" s="110" t="s">
        <v>27</v>
      </c>
      <c r="B103" s="187">
        <v>2.5603661669235445E-2</v>
      </c>
      <c r="C103" s="122">
        <v>1.7392028951002336E-2</v>
      </c>
      <c r="D103" s="123">
        <v>1.6331229206461649E-2</v>
      </c>
      <c r="E103" s="124">
        <v>0.38734349625438752</v>
      </c>
      <c r="F103" s="122">
        <v>0.4109437494681305</v>
      </c>
      <c r="G103" s="125">
        <v>0.42286256736893668</v>
      </c>
      <c r="I103" s="110" t="s">
        <v>27</v>
      </c>
      <c r="J103" s="187">
        <v>2.2419446820644423E-2</v>
      </c>
      <c r="K103" s="122">
        <v>1.4739032425871343E-2</v>
      </c>
      <c r="L103" s="123">
        <v>1.3879733391928517E-2</v>
      </c>
      <c r="M103" s="124">
        <v>0.39170991723944454</v>
      </c>
      <c r="N103" s="122">
        <v>0.41728473751303724</v>
      </c>
      <c r="O103" s="125">
        <v>0.42962845347729434</v>
      </c>
      <c r="P103" s="314"/>
      <c r="Q103" s="314"/>
      <c r="T103" s="388"/>
      <c r="U103" s="398"/>
    </row>
    <row r="104" spans="1:21" ht="13.5" thickTop="1" x14ac:dyDescent="0.2">
      <c r="I104" s="8" t="s">
        <v>101</v>
      </c>
      <c r="P104" s="314"/>
      <c r="Q104" s="314"/>
      <c r="U104" s="398"/>
    </row>
    <row r="105" spans="1:21" ht="13.5" thickBot="1" x14ac:dyDescent="0.25">
      <c r="A105" s="127" t="s">
        <v>179</v>
      </c>
      <c r="B105" s="201"/>
      <c r="C105" s="201"/>
      <c r="D105" s="201"/>
      <c r="E105" s="201"/>
      <c r="F105" s="201"/>
      <c r="G105" s="201"/>
      <c r="I105" s="127" t="s">
        <v>182</v>
      </c>
      <c r="J105" s="201"/>
      <c r="K105" s="201"/>
      <c r="L105" s="201"/>
      <c r="M105" s="201"/>
      <c r="N105" s="201"/>
      <c r="O105" s="201"/>
      <c r="P105" s="314"/>
      <c r="Q105" s="314"/>
      <c r="U105" s="398"/>
    </row>
    <row r="106" spans="1:21" ht="51.75" thickTop="1" x14ac:dyDescent="0.2">
      <c r="A106" s="448" t="s">
        <v>180</v>
      </c>
      <c r="B106" s="103" t="s">
        <v>66</v>
      </c>
      <c r="C106" s="104" t="s">
        <v>67</v>
      </c>
      <c r="D106" s="105" t="s">
        <v>68</v>
      </c>
      <c r="E106" s="106" t="s">
        <v>66</v>
      </c>
      <c r="F106" s="104" t="s">
        <v>67</v>
      </c>
      <c r="G106" s="107" t="s">
        <v>68</v>
      </c>
      <c r="I106" s="448" t="s">
        <v>201</v>
      </c>
      <c r="J106" s="103" t="s">
        <v>66</v>
      </c>
      <c r="K106" s="104" t="s">
        <v>67</v>
      </c>
      <c r="L106" s="105" t="s">
        <v>68</v>
      </c>
      <c r="M106" s="106" t="s">
        <v>66</v>
      </c>
      <c r="N106" s="104" t="s">
        <v>67</v>
      </c>
      <c r="O106" s="107" t="s">
        <v>68</v>
      </c>
      <c r="P106" s="314"/>
      <c r="Q106" s="314"/>
      <c r="U106" s="398"/>
    </row>
    <row r="107" spans="1:21" ht="28.5" customHeight="1" thickBot="1" x14ac:dyDescent="0.25">
      <c r="A107" s="449"/>
      <c r="B107" s="450" t="s">
        <v>54</v>
      </c>
      <c r="C107" s="451"/>
      <c r="D107" s="452"/>
      <c r="E107" s="453" t="s">
        <v>106</v>
      </c>
      <c r="F107" s="451"/>
      <c r="G107" s="454"/>
      <c r="I107" s="449"/>
      <c r="J107" s="450" t="s">
        <v>54</v>
      </c>
      <c r="K107" s="451"/>
      <c r="L107" s="452"/>
      <c r="M107" s="453" t="s">
        <v>106</v>
      </c>
      <c r="N107" s="451"/>
      <c r="O107" s="454"/>
      <c r="P107" s="314"/>
      <c r="Q107" s="314"/>
      <c r="U107" s="398"/>
    </row>
    <row r="108" spans="1:21" ht="13.5" thickTop="1" x14ac:dyDescent="0.2">
      <c r="A108" s="108">
        <v>18</v>
      </c>
      <c r="B108" s="111">
        <v>4.5010229597635797E-3</v>
      </c>
      <c r="C108" s="112">
        <v>4.7915554764869847E-3</v>
      </c>
      <c r="D108" s="113">
        <v>4.7915554764869847E-3</v>
      </c>
      <c r="E108" s="114">
        <v>5.0327999722328261E-4</v>
      </c>
      <c r="F108" s="112">
        <v>4.1926209870627682E-4</v>
      </c>
      <c r="G108" s="115">
        <v>4.1926209870627682E-4</v>
      </c>
      <c r="I108" s="108">
        <v>18</v>
      </c>
      <c r="J108" s="111">
        <v>4.721514617100092E-3</v>
      </c>
      <c r="K108" s="112">
        <v>4.8391443902678069E-3</v>
      </c>
      <c r="L108" s="113">
        <v>4.8391443902678069E-3</v>
      </c>
      <c r="M108" s="114">
        <v>5.106349549266454E-4</v>
      </c>
      <c r="N108" s="112">
        <v>3.9639282528986203E-4</v>
      </c>
      <c r="O108" s="115">
        <v>3.9639282528986203E-4</v>
      </c>
      <c r="P108" s="314"/>
      <c r="Q108" s="314"/>
      <c r="U108" s="398"/>
    </row>
    <row r="109" spans="1:21" x14ac:dyDescent="0.2">
      <c r="A109" s="109">
        <v>19</v>
      </c>
      <c r="B109" s="116">
        <v>0.42956126392361865</v>
      </c>
      <c r="C109" s="117">
        <v>0.47028405384569771</v>
      </c>
      <c r="D109" s="118">
        <v>0.47028405384569771</v>
      </c>
      <c r="E109" s="119">
        <v>6.5009892055117827E-2</v>
      </c>
      <c r="F109" s="117">
        <v>5.0191662673694272E-2</v>
      </c>
      <c r="G109" s="120">
        <v>5.0191662673694272E-2</v>
      </c>
      <c r="I109" s="109">
        <v>19</v>
      </c>
      <c r="J109" s="116">
        <v>0.42683985107633715</v>
      </c>
      <c r="K109" s="117">
        <v>0.4716266875750374</v>
      </c>
      <c r="L109" s="118">
        <v>0.4716266875750374</v>
      </c>
      <c r="M109" s="119">
        <v>6.3063416933440711E-2</v>
      </c>
      <c r="N109" s="117">
        <v>5.0837379843424804E-2</v>
      </c>
      <c r="O109" s="120">
        <v>5.0837379843424804E-2</v>
      </c>
      <c r="P109" s="314"/>
      <c r="Q109" s="314"/>
      <c r="U109" s="398"/>
    </row>
    <row r="110" spans="1:21" x14ac:dyDescent="0.2">
      <c r="A110" s="109">
        <v>20</v>
      </c>
      <c r="B110" s="116">
        <v>0.25430325073880405</v>
      </c>
      <c r="C110" s="117">
        <v>0.25318152167467239</v>
      </c>
      <c r="D110" s="118">
        <v>0.25318152167467239</v>
      </c>
      <c r="E110" s="119">
        <v>7.8719933358786548E-2</v>
      </c>
      <c r="F110" s="117">
        <v>6.9837086727359818E-2</v>
      </c>
      <c r="G110" s="120">
        <v>6.9837086727359818E-2</v>
      </c>
      <c r="I110" s="109">
        <v>20</v>
      </c>
      <c r="J110" s="116">
        <v>0.25047355112019326</v>
      </c>
      <c r="K110" s="117">
        <v>0.24663710092372529</v>
      </c>
      <c r="L110" s="118">
        <v>0.24663710092372529</v>
      </c>
      <c r="M110" s="119">
        <v>7.9501934520886941E-2</v>
      </c>
      <c r="N110" s="117">
        <v>7.1978330525550777E-2</v>
      </c>
      <c r="O110" s="120">
        <v>7.1978330525550777E-2</v>
      </c>
      <c r="P110" s="314"/>
      <c r="Q110" s="314"/>
      <c r="U110" s="398"/>
    </row>
    <row r="111" spans="1:21" x14ac:dyDescent="0.2">
      <c r="A111" s="109">
        <v>21</v>
      </c>
      <c r="B111" s="116">
        <v>0.10764264605592171</v>
      </c>
      <c r="C111" s="117">
        <v>9.8725019272964495E-2</v>
      </c>
      <c r="D111" s="118">
        <v>9.8725019272964495E-2</v>
      </c>
      <c r="E111" s="119">
        <v>6.7265974801291165E-2</v>
      </c>
      <c r="F111" s="117">
        <v>6.5255150934355508E-2</v>
      </c>
      <c r="G111" s="120">
        <v>6.5255150934355508E-2</v>
      </c>
      <c r="I111" s="109">
        <v>21</v>
      </c>
      <c r="J111" s="116">
        <v>0.11648891003928369</v>
      </c>
      <c r="K111" s="117">
        <v>0.10657143557199912</v>
      </c>
      <c r="L111" s="118">
        <v>0.10657143557199912</v>
      </c>
      <c r="M111" s="119">
        <v>7.7302276253510632E-2</v>
      </c>
      <c r="N111" s="117">
        <v>7.3762098239355159E-2</v>
      </c>
      <c r="O111" s="120">
        <v>7.3762098239355159E-2</v>
      </c>
      <c r="P111" s="314"/>
      <c r="Q111" s="314"/>
      <c r="U111" s="398"/>
    </row>
    <row r="112" spans="1:21" x14ac:dyDescent="0.2">
      <c r="A112" s="109">
        <v>22</v>
      </c>
      <c r="B112" s="116">
        <v>7.719027051602631E-2</v>
      </c>
      <c r="C112" s="117">
        <v>7.0129870129870139E-2</v>
      </c>
      <c r="D112" s="118">
        <v>7.0129870129870139E-2</v>
      </c>
      <c r="E112" s="119">
        <v>7.183020374162645E-2</v>
      </c>
      <c r="F112" s="117">
        <v>7.2322712026832742E-2</v>
      </c>
      <c r="G112" s="120">
        <v>7.2322712026832742E-2</v>
      </c>
      <c r="I112" s="109">
        <v>22</v>
      </c>
      <c r="J112" s="116">
        <v>7.5917476135822823E-2</v>
      </c>
      <c r="K112" s="117">
        <v>6.8924117315561209E-2</v>
      </c>
      <c r="L112" s="118">
        <v>6.8924117315561209E-2</v>
      </c>
      <c r="M112" s="119">
        <v>7.3688551957106677E-2</v>
      </c>
      <c r="N112" s="117">
        <v>7.3332672678624478E-2</v>
      </c>
      <c r="O112" s="120">
        <v>7.3332672678624478E-2</v>
      </c>
      <c r="P112" s="314"/>
      <c r="Q112" s="314"/>
      <c r="U112" s="398"/>
    </row>
    <row r="113" spans="1:21" x14ac:dyDescent="0.2">
      <c r="A113" s="109">
        <v>23</v>
      </c>
      <c r="B113" s="116">
        <v>4.5692202773357546E-2</v>
      </c>
      <c r="C113" s="117">
        <v>4.0289390974322492E-2</v>
      </c>
      <c r="D113" s="118">
        <v>4.0289390974322492E-2</v>
      </c>
      <c r="E113" s="119">
        <v>6.7265974801291165E-2</v>
      </c>
      <c r="F113" s="117">
        <v>6.8429563967417326E-2</v>
      </c>
      <c r="G113" s="120">
        <v>6.8429563967417326E-2</v>
      </c>
      <c r="I113" s="109">
        <v>23</v>
      </c>
      <c r="J113" s="116">
        <v>4.6981869757112583E-2</v>
      </c>
      <c r="K113" s="117">
        <v>4.1763653737779627E-2</v>
      </c>
      <c r="L113" s="118">
        <v>4.1763653737779627E-2</v>
      </c>
      <c r="M113" s="119">
        <v>7.1783490779111114E-2</v>
      </c>
      <c r="N113" s="117">
        <v>7.3035378059657083E-2</v>
      </c>
      <c r="O113" s="120">
        <v>7.3035378059657083E-2</v>
      </c>
      <c r="P113" s="314"/>
      <c r="Q113" s="314"/>
      <c r="U113" s="398"/>
    </row>
    <row r="114" spans="1:21" x14ac:dyDescent="0.2">
      <c r="A114" s="109">
        <v>24</v>
      </c>
      <c r="B114" s="116">
        <v>2.8406456012730143E-2</v>
      </c>
      <c r="C114" s="117">
        <v>2.5297989681551329E-2</v>
      </c>
      <c r="D114" s="118">
        <v>2.5297989681551329E-2</v>
      </c>
      <c r="E114" s="119">
        <v>6.1243969317274639E-2</v>
      </c>
      <c r="F114" s="117">
        <v>6.4236942980354553E-2</v>
      </c>
      <c r="G114" s="120">
        <v>6.4236942980354553E-2</v>
      </c>
      <c r="I114" s="109">
        <v>24</v>
      </c>
      <c r="J114" s="116">
        <v>2.9290186527820533E-2</v>
      </c>
      <c r="K114" s="117">
        <v>2.54453237938892E-2</v>
      </c>
      <c r="L114" s="118">
        <v>2.54453237938892E-2</v>
      </c>
      <c r="M114" s="119">
        <v>6.2945578097688401E-2</v>
      </c>
      <c r="N114" s="117">
        <v>6.3521950252700382E-2</v>
      </c>
      <c r="O114" s="120">
        <v>6.3521950252700382E-2</v>
      </c>
      <c r="P114" s="314"/>
      <c r="Q114" s="314"/>
      <c r="U114" s="398"/>
    </row>
    <row r="115" spans="1:21" x14ac:dyDescent="0.2">
      <c r="A115" s="109">
        <v>25</v>
      </c>
      <c r="B115" s="116">
        <v>1.5030688792907467E-2</v>
      </c>
      <c r="C115" s="117">
        <v>1.3070034987843209E-2</v>
      </c>
      <c r="D115" s="118">
        <v>1.3070034987843209E-2</v>
      </c>
      <c r="E115" s="119">
        <v>5.1577522474055032E-2</v>
      </c>
      <c r="F115" s="117">
        <v>5.2078342117872517E-2</v>
      </c>
      <c r="G115" s="120">
        <v>5.2078342117872517E-2</v>
      </c>
      <c r="I115" s="109">
        <v>25</v>
      </c>
      <c r="J115" s="116">
        <v>1.5648181843630149E-2</v>
      </c>
      <c r="K115" s="117">
        <v>1.2986058363756645E-2</v>
      </c>
      <c r="L115" s="118">
        <v>1.2986058363756645E-2</v>
      </c>
      <c r="M115" s="119">
        <v>5.2516841133609604E-2</v>
      </c>
      <c r="N115" s="117">
        <v>5.390942423942123E-2</v>
      </c>
      <c r="O115" s="120">
        <v>5.390942423942123E-2</v>
      </c>
      <c r="P115" s="314"/>
      <c r="Q115" s="314"/>
      <c r="U115" s="398"/>
    </row>
    <row r="116" spans="1:21" x14ac:dyDescent="0.2">
      <c r="A116" s="109">
        <v>26</v>
      </c>
      <c r="B116" s="116">
        <v>6.8106387815412535E-3</v>
      </c>
      <c r="C116" s="117">
        <v>4.9694597639803129E-3</v>
      </c>
      <c r="D116" s="118">
        <v>4.9694597639803129E-3</v>
      </c>
      <c r="E116" s="119">
        <v>4.4444830099614717E-2</v>
      </c>
      <c r="F116" s="117">
        <v>4.632846190704358E-2</v>
      </c>
      <c r="G116" s="120">
        <v>4.632846190704358E-2</v>
      </c>
      <c r="I116" s="109">
        <v>26</v>
      </c>
      <c r="J116" s="116">
        <v>6.1958215528744301E-3</v>
      </c>
      <c r="K116" s="117">
        <v>4.5083674319457033E-3</v>
      </c>
      <c r="L116" s="118">
        <v>4.5083674319457033E-3</v>
      </c>
      <c r="M116" s="119">
        <v>4.4425241078618151E-2</v>
      </c>
      <c r="N116" s="117">
        <v>4.472632378687276E-2</v>
      </c>
      <c r="O116" s="120">
        <v>4.472632378687276E-2</v>
      </c>
      <c r="P116" s="314"/>
      <c r="Q116" s="314"/>
      <c r="U116" s="398"/>
    </row>
    <row r="117" spans="1:21" x14ac:dyDescent="0.2">
      <c r="A117" s="109">
        <v>27</v>
      </c>
      <c r="B117" s="116">
        <v>4.2736985678563273E-3</v>
      </c>
      <c r="C117" s="117">
        <v>2.9650714582221439E-3</v>
      </c>
      <c r="D117" s="118">
        <v>2.9650714582221439E-3</v>
      </c>
      <c r="E117" s="119">
        <v>3.9793828745965071E-2</v>
      </c>
      <c r="F117" s="117">
        <v>4.1177527551509323E-2</v>
      </c>
      <c r="G117" s="120">
        <v>4.1177527551509323E-2</v>
      </c>
      <c r="I117" s="109">
        <v>27</v>
      </c>
      <c r="J117" s="116">
        <v>4.0123543188795253E-3</v>
      </c>
      <c r="K117" s="117">
        <v>2.4869526866439615E-3</v>
      </c>
      <c r="L117" s="118">
        <v>2.4869526866439615E-3</v>
      </c>
      <c r="M117" s="119">
        <v>3.7649508022860739E-2</v>
      </c>
      <c r="N117" s="117">
        <v>3.8152809434149219E-2</v>
      </c>
      <c r="O117" s="120">
        <v>3.8152809434149219E-2</v>
      </c>
      <c r="P117" s="314"/>
      <c r="Q117" s="314"/>
      <c r="U117" s="398"/>
    </row>
    <row r="118" spans="1:21" x14ac:dyDescent="0.2">
      <c r="A118" s="109">
        <v>28</v>
      </c>
      <c r="B118" s="116">
        <v>3.4189588542850617E-3</v>
      </c>
      <c r="C118" s="117">
        <v>2.0281088774239463E-3</v>
      </c>
      <c r="D118" s="118">
        <v>2.0281088774239463E-3</v>
      </c>
      <c r="E118" s="119">
        <v>3.5715525320190199E-2</v>
      </c>
      <c r="F118" s="117">
        <v>3.6116435074269274E-2</v>
      </c>
      <c r="G118" s="120">
        <v>3.6116435074269274E-2</v>
      </c>
      <c r="I118" s="109">
        <v>28</v>
      </c>
      <c r="J118" s="116">
        <v>3.1725592288814851E-3</v>
      </c>
      <c r="K118" s="117">
        <v>1.9846617499326195E-3</v>
      </c>
      <c r="L118" s="118">
        <v>1.9846617499326195E-3</v>
      </c>
      <c r="M118" s="119">
        <v>3.3269831294066819E-2</v>
      </c>
      <c r="N118" s="117">
        <v>3.3660357414197449E-2</v>
      </c>
      <c r="O118" s="120">
        <v>3.3660357414197449E-2</v>
      </c>
      <c r="P118" s="314"/>
      <c r="Q118" s="314"/>
      <c r="U118" s="398"/>
    </row>
    <row r="119" spans="1:21" x14ac:dyDescent="0.2">
      <c r="A119" s="109">
        <v>29</v>
      </c>
      <c r="B119" s="116">
        <v>2.9279381677653985E-3</v>
      </c>
      <c r="C119" s="117">
        <v>1.7790428749332862E-3</v>
      </c>
      <c r="D119" s="118">
        <v>1.7790428749332862E-3</v>
      </c>
      <c r="E119" s="119">
        <v>3.1810766721044034E-2</v>
      </c>
      <c r="F119" s="117">
        <v>3.2612601820795388E-2</v>
      </c>
      <c r="G119" s="120">
        <v>3.2612601820795388E-2</v>
      </c>
      <c r="I119" s="109">
        <v>29</v>
      </c>
      <c r="J119" s="116">
        <v>2.5193852699941207E-3</v>
      </c>
      <c r="K119" s="117">
        <v>1.641633793154142E-3</v>
      </c>
      <c r="L119" s="118">
        <v>1.641633793154142E-3</v>
      </c>
      <c r="M119" s="119">
        <v>3.2091442936543792E-2</v>
      </c>
      <c r="N119" s="117">
        <v>3.2768473557295258E-2</v>
      </c>
      <c r="O119" s="120">
        <v>3.2768473557295258E-2</v>
      </c>
      <c r="P119" s="314"/>
      <c r="Q119" s="314"/>
      <c r="U119" s="398"/>
    </row>
    <row r="120" spans="1:21" ht="13.5" thickBot="1" x14ac:dyDescent="0.25">
      <c r="A120" s="110" t="s">
        <v>27</v>
      </c>
      <c r="B120" s="187">
        <v>2.0240963855421658E-2</v>
      </c>
      <c r="C120" s="122">
        <v>1.248888098203167E-2</v>
      </c>
      <c r="D120" s="123">
        <v>1.248888098203167E-2</v>
      </c>
      <c r="E120" s="124">
        <v>0.38481829856651972</v>
      </c>
      <c r="F120" s="122">
        <v>0.4009942501197889</v>
      </c>
      <c r="G120" s="125">
        <v>0.4009942501197889</v>
      </c>
      <c r="I120" s="110" t="s">
        <v>27</v>
      </c>
      <c r="J120" s="187">
        <f t="shared" ref="J120:O120" si="0">1-SUM(J108:J119)</f>
        <v>1.7738338512070184E-2</v>
      </c>
      <c r="K120" s="122">
        <f t="shared" si="0"/>
        <v>1.0584862666307204E-2</v>
      </c>
      <c r="L120" s="123">
        <f t="shared" si="0"/>
        <v>1.0584862666307204E-2</v>
      </c>
      <c r="M120" s="124">
        <f t="shared" si="0"/>
        <v>0.37125125203762988</v>
      </c>
      <c r="N120" s="122">
        <f t="shared" si="0"/>
        <v>0.38991840914346143</v>
      </c>
      <c r="O120" s="125">
        <f t="shared" si="0"/>
        <v>0.38991840914346143</v>
      </c>
      <c r="P120" s="314"/>
      <c r="Q120" s="314"/>
      <c r="U120" s="398"/>
    </row>
    <row r="121" spans="1:21" ht="13.5" thickTop="1" x14ac:dyDescent="0.2">
      <c r="D121" s="314"/>
      <c r="E121" s="314"/>
      <c r="F121" s="299"/>
      <c r="G121" s="299"/>
      <c r="M121" s="299"/>
      <c r="N121" s="299"/>
      <c r="P121" s="314"/>
      <c r="Q121" s="314"/>
      <c r="U121" s="398"/>
    </row>
    <row r="122" spans="1:21" ht="13.5" thickBot="1" x14ac:dyDescent="0.25">
      <c r="A122" s="127" t="s">
        <v>198</v>
      </c>
      <c r="B122" s="201"/>
      <c r="C122" s="201"/>
      <c r="D122" s="201"/>
      <c r="E122" s="201"/>
      <c r="F122" s="201"/>
      <c r="G122" s="201"/>
      <c r="I122" s="127" t="s">
        <v>200</v>
      </c>
      <c r="J122" s="201"/>
      <c r="K122" s="201"/>
      <c r="L122" s="201"/>
      <c r="M122" s="201"/>
      <c r="N122" s="201"/>
      <c r="O122" s="201"/>
      <c r="P122" s="314"/>
      <c r="Q122" s="314"/>
      <c r="U122" s="398"/>
    </row>
    <row r="123" spans="1:21" ht="51.75" thickTop="1" x14ac:dyDescent="0.2">
      <c r="A123" s="448" t="s">
        <v>202</v>
      </c>
      <c r="B123" s="103" t="s">
        <v>66</v>
      </c>
      <c r="C123" s="104" t="s">
        <v>67</v>
      </c>
      <c r="D123" s="105" t="s">
        <v>68</v>
      </c>
      <c r="E123" s="106" t="s">
        <v>66</v>
      </c>
      <c r="F123" s="104" t="s">
        <v>67</v>
      </c>
      <c r="G123" s="107" t="s">
        <v>68</v>
      </c>
      <c r="I123" s="448" t="s">
        <v>203</v>
      </c>
      <c r="J123" s="103" t="s">
        <v>66</v>
      </c>
      <c r="K123" s="104" t="s">
        <v>67</v>
      </c>
      <c r="L123" s="105" t="s">
        <v>68</v>
      </c>
      <c r="M123" s="106" t="s">
        <v>66</v>
      </c>
      <c r="N123" s="104" t="s">
        <v>67</v>
      </c>
      <c r="O123" s="107" t="s">
        <v>68</v>
      </c>
      <c r="P123" s="314"/>
      <c r="Q123" s="314"/>
      <c r="U123" s="398"/>
    </row>
    <row r="124" spans="1:21" ht="28.5" customHeight="1" thickBot="1" x14ac:dyDescent="0.25">
      <c r="A124" s="449"/>
      <c r="B124" s="450" t="s">
        <v>54</v>
      </c>
      <c r="C124" s="451"/>
      <c r="D124" s="452"/>
      <c r="E124" s="453" t="s">
        <v>106</v>
      </c>
      <c r="F124" s="451"/>
      <c r="G124" s="454"/>
      <c r="I124" s="449"/>
      <c r="J124" s="450" t="s">
        <v>54</v>
      </c>
      <c r="K124" s="451"/>
      <c r="L124" s="452"/>
      <c r="M124" s="453" t="s">
        <v>106</v>
      </c>
      <c r="N124" s="451"/>
      <c r="O124" s="454"/>
      <c r="P124" s="314"/>
      <c r="Q124" s="314"/>
      <c r="U124" s="398"/>
    </row>
    <row r="125" spans="1:21" ht="13.5" thickTop="1" x14ac:dyDescent="0.2">
      <c r="A125" s="108">
        <v>18</v>
      </c>
      <c r="B125" s="111">
        <v>3.6679999999999998E-3</v>
      </c>
      <c r="C125" s="112">
        <v>3.7989999999999999E-3</v>
      </c>
      <c r="D125" s="113">
        <v>3.8440000000000002E-3</v>
      </c>
      <c r="E125" s="114">
        <v>4.86E-4</v>
      </c>
      <c r="F125" s="112">
        <v>3.5500000000000001E-4</v>
      </c>
      <c r="G125" s="115">
        <v>2.3599999999999999E-4</v>
      </c>
      <c r="I125" s="108">
        <v>18</v>
      </c>
      <c r="J125" s="111">
        <v>4.4640000000000001E-3</v>
      </c>
      <c r="K125" s="112">
        <v>4.614E-3</v>
      </c>
      <c r="L125" s="113">
        <v>4.6259999999999999E-3</v>
      </c>
      <c r="M125" s="114">
        <v>5.22E-4</v>
      </c>
      <c r="N125" s="112">
        <v>6.4300000000000002E-4</v>
      </c>
      <c r="O125" s="115">
        <v>4.64E-4</v>
      </c>
      <c r="P125" s="314"/>
      <c r="Q125" s="314"/>
      <c r="U125" s="398"/>
    </row>
    <row r="126" spans="1:21" x14ac:dyDescent="0.2">
      <c r="A126" s="109">
        <v>19</v>
      </c>
      <c r="B126" s="116">
        <v>0.40603</v>
      </c>
      <c r="C126" s="117">
        <v>0.44848399999999999</v>
      </c>
      <c r="D126" s="118">
        <v>0.45977499999999999</v>
      </c>
      <c r="E126" s="119">
        <v>6.1942999999999998E-2</v>
      </c>
      <c r="F126" s="117">
        <v>4.8651E-2</v>
      </c>
      <c r="G126" s="120">
        <v>3.8041999999999999E-2</v>
      </c>
      <c r="I126" s="109">
        <v>19</v>
      </c>
      <c r="J126" s="116">
        <v>0.38590999999999998</v>
      </c>
      <c r="K126" s="117">
        <v>0.42693999999999999</v>
      </c>
      <c r="L126" s="118">
        <v>0.43919000000000002</v>
      </c>
      <c r="M126" s="119">
        <v>5.5065000000000003E-2</v>
      </c>
      <c r="N126" s="117">
        <v>4.4882999999999999E-2</v>
      </c>
      <c r="O126" s="120">
        <v>3.6192000000000002E-2</v>
      </c>
      <c r="P126" s="314"/>
      <c r="Q126" s="314"/>
      <c r="U126" s="398"/>
    </row>
    <row r="127" spans="1:21" x14ac:dyDescent="0.2">
      <c r="A127" s="109">
        <v>20</v>
      </c>
      <c r="B127" s="116">
        <v>0.26067899999999999</v>
      </c>
      <c r="C127" s="117">
        <v>0.26016899999999998</v>
      </c>
      <c r="D127" s="118">
        <v>0.26036900000000002</v>
      </c>
      <c r="E127" s="119">
        <v>7.9140000000000002E-2</v>
      </c>
      <c r="F127" s="117">
        <v>7.1147000000000002E-2</v>
      </c>
      <c r="G127" s="120">
        <v>6.4073000000000005E-2</v>
      </c>
      <c r="I127" s="109">
        <v>20</v>
      </c>
      <c r="J127" s="116">
        <v>0.25631399999999999</v>
      </c>
      <c r="K127" s="117">
        <v>0.25612299999999999</v>
      </c>
      <c r="L127" s="118">
        <v>0.25817499999999999</v>
      </c>
      <c r="M127" s="119">
        <v>7.7439999999999995E-2</v>
      </c>
      <c r="N127" s="117">
        <v>7.0201E-2</v>
      </c>
      <c r="O127" s="120">
        <v>6.3482999999999998E-2</v>
      </c>
      <c r="P127" s="314"/>
      <c r="Q127" s="314"/>
      <c r="U127" s="398"/>
    </row>
    <row r="128" spans="1:21" x14ac:dyDescent="0.2">
      <c r="A128" s="109">
        <v>21</v>
      </c>
      <c r="B128" s="116">
        <v>0.116706</v>
      </c>
      <c r="C128" s="117">
        <v>0.10768900000000001</v>
      </c>
      <c r="D128" s="118">
        <v>0.105771</v>
      </c>
      <c r="E128" s="119">
        <v>7.3034000000000002E-2</v>
      </c>
      <c r="F128" s="117">
        <v>6.7308999999999994E-2</v>
      </c>
      <c r="G128" s="120">
        <v>6.4821000000000004E-2</v>
      </c>
      <c r="I128" s="109">
        <v>21</v>
      </c>
      <c r="J128" s="116">
        <v>0.123364</v>
      </c>
      <c r="K128" s="117">
        <v>0.114929</v>
      </c>
      <c r="L128" s="118">
        <v>0.112035</v>
      </c>
      <c r="M128" s="119">
        <v>7.4646000000000004E-2</v>
      </c>
      <c r="N128" s="117">
        <v>6.9596000000000005E-2</v>
      </c>
      <c r="O128" s="120">
        <v>6.8081000000000003E-2</v>
      </c>
      <c r="P128" s="314"/>
      <c r="Q128" s="314"/>
      <c r="U128" s="398"/>
    </row>
    <row r="129" spans="1:21" x14ac:dyDescent="0.2">
      <c r="A129" s="109">
        <v>22</v>
      </c>
      <c r="B129" s="116">
        <v>8.1239000000000006E-2</v>
      </c>
      <c r="C129" s="117">
        <v>7.3245000000000005E-2</v>
      </c>
      <c r="D129" s="118">
        <v>6.9778999999999994E-2</v>
      </c>
      <c r="E129" s="119">
        <v>8.0977999999999994E-2</v>
      </c>
      <c r="F129" s="117">
        <v>7.9818E-2</v>
      </c>
      <c r="G129" s="120">
        <v>7.8997999999999999E-2</v>
      </c>
      <c r="I129" s="109">
        <v>22</v>
      </c>
      <c r="J129" s="116">
        <v>8.2450999999999997E-2</v>
      </c>
      <c r="K129" s="117">
        <v>7.4964000000000003E-2</v>
      </c>
      <c r="L129" s="118">
        <v>7.0809999999999998E-2</v>
      </c>
      <c r="M129" s="119">
        <v>7.7371999999999996E-2</v>
      </c>
      <c r="N129" s="117">
        <v>7.6785999999999993E-2</v>
      </c>
      <c r="O129" s="120">
        <v>7.5632000000000005E-2</v>
      </c>
      <c r="P129" s="314"/>
      <c r="Q129" s="314"/>
      <c r="U129" s="398"/>
    </row>
    <row r="130" spans="1:21" x14ac:dyDescent="0.2">
      <c r="A130" s="109">
        <v>23</v>
      </c>
      <c r="B130" s="116">
        <v>4.8469999999999999E-2</v>
      </c>
      <c r="C130" s="117">
        <v>4.3283000000000002E-2</v>
      </c>
      <c r="D130" s="118">
        <v>4.0951000000000001E-2</v>
      </c>
      <c r="E130" s="119">
        <v>7.1195999999999995E-2</v>
      </c>
      <c r="F130" s="117">
        <v>7.1323999999999999E-2</v>
      </c>
      <c r="G130" s="120">
        <v>7.1122000000000005E-2</v>
      </c>
      <c r="I130" s="109">
        <v>23</v>
      </c>
      <c r="J130" s="116">
        <v>5.6321999999999997E-2</v>
      </c>
      <c r="K130" s="117">
        <v>4.9589000000000001E-2</v>
      </c>
      <c r="L130" s="118">
        <v>4.6698000000000003E-2</v>
      </c>
      <c r="M130" s="119">
        <v>7.8507999999999994E-2</v>
      </c>
      <c r="N130" s="117">
        <v>7.8906000000000004E-2</v>
      </c>
      <c r="O130" s="120">
        <v>7.8416E-2</v>
      </c>
      <c r="P130" s="314"/>
      <c r="Q130" s="314"/>
      <c r="U130" s="398"/>
    </row>
    <row r="131" spans="1:21" x14ac:dyDescent="0.2">
      <c r="A131" s="109">
        <v>24</v>
      </c>
      <c r="B131" s="116">
        <v>3.0935000000000001E-2</v>
      </c>
      <c r="C131" s="117">
        <v>2.7328000000000002E-2</v>
      </c>
      <c r="D131" s="118">
        <v>2.5374000000000001E-2</v>
      </c>
      <c r="E131" s="119">
        <v>6.7288000000000001E-2</v>
      </c>
      <c r="F131" s="117">
        <v>6.7379999999999995E-2</v>
      </c>
      <c r="G131" s="120">
        <v>6.8168000000000006E-2</v>
      </c>
      <c r="I131" s="109">
        <v>24</v>
      </c>
      <c r="J131" s="116">
        <v>3.3375000000000002E-2</v>
      </c>
      <c r="K131" s="117">
        <v>3.1106000000000002E-2</v>
      </c>
      <c r="L131" s="118">
        <v>2.9479000000000002E-2</v>
      </c>
      <c r="M131" s="119">
        <v>6.3105999999999995E-2</v>
      </c>
      <c r="N131" s="117">
        <v>6.3541E-2</v>
      </c>
      <c r="O131" s="120">
        <v>6.2428999999999998E-2</v>
      </c>
      <c r="P131" s="314"/>
      <c r="Q131" s="314"/>
      <c r="U131" s="398"/>
    </row>
    <row r="132" spans="1:21" x14ac:dyDescent="0.2">
      <c r="A132" s="109">
        <v>25</v>
      </c>
      <c r="B132" s="116">
        <v>1.6816000000000001E-2</v>
      </c>
      <c r="C132" s="117">
        <v>1.4220999999999999E-2</v>
      </c>
      <c r="D132" s="118">
        <v>1.3413E-2</v>
      </c>
      <c r="E132" s="119">
        <v>5.3956999999999998E-2</v>
      </c>
      <c r="F132" s="117">
        <v>5.6612000000000003E-2</v>
      </c>
      <c r="G132" s="120">
        <v>5.6827000000000003E-2</v>
      </c>
      <c r="I132" s="109">
        <v>25</v>
      </c>
      <c r="J132" s="116">
        <v>1.8116E-2</v>
      </c>
      <c r="K132" s="117">
        <v>1.6317000000000002E-2</v>
      </c>
      <c r="L132" s="118">
        <v>1.5252999999999999E-2</v>
      </c>
      <c r="M132" s="119">
        <v>5.5155000000000003E-2</v>
      </c>
      <c r="N132" s="117">
        <v>5.5215E-2</v>
      </c>
      <c r="O132" s="120">
        <v>5.6270000000000001E-2</v>
      </c>
      <c r="P132" s="314"/>
      <c r="Q132" s="314"/>
      <c r="U132" s="398"/>
    </row>
    <row r="133" spans="1:21" x14ac:dyDescent="0.2">
      <c r="A133" s="109">
        <v>26</v>
      </c>
      <c r="B133" s="116">
        <v>6.3850000000000001E-3</v>
      </c>
      <c r="C133" s="117">
        <v>4.3179999999999998E-3</v>
      </c>
      <c r="D133" s="118">
        <v>3.9649999999999998E-3</v>
      </c>
      <c r="E133" s="119">
        <v>4.4576999999999999E-2</v>
      </c>
      <c r="F133" s="117">
        <v>4.4316000000000001E-2</v>
      </c>
      <c r="G133" s="120">
        <v>4.4816000000000002E-2</v>
      </c>
      <c r="I133" s="109">
        <v>26</v>
      </c>
      <c r="J133" s="116">
        <v>6.8690000000000001E-3</v>
      </c>
      <c r="K133" s="117">
        <v>4.9670000000000001E-3</v>
      </c>
      <c r="L133" s="118">
        <v>4.6259999999999999E-3</v>
      </c>
      <c r="M133" s="119">
        <v>4.2660999999999998E-2</v>
      </c>
      <c r="N133" s="117">
        <v>4.3408000000000002E-2</v>
      </c>
      <c r="O133" s="120">
        <v>4.3784999999999998E-2</v>
      </c>
      <c r="P133" s="314"/>
      <c r="Q133" s="314"/>
      <c r="U133" s="398"/>
    </row>
    <row r="134" spans="1:21" x14ac:dyDescent="0.2">
      <c r="A134" s="109">
        <v>27</v>
      </c>
      <c r="B134" s="116">
        <v>4.4349999999999997E-3</v>
      </c>
      <c r="C134" s="117">
        <v>2.9510000000000001E-3</v>
      </c>
      <c r="D134" s="118">
        <v>2.836E-3</v>
      </c>
      <c r="E134" s="119">
        <v>3.8598E-2</v>
      </c>
      <c r="F134" s="117">
        <v>3.7776999999999998E-2</v>
      </c>
      <c r="G134" s="120">
        <v>3.8907999999999998E-2</v>
      </c>
      <c r="I134" s="109">
        <v>27</v>
      </c>
      <c r="J134" s="116">
        <v>4.529E-3</v>
      </c>
      <c r="K134" s="117">
        <v>2.859E-3</v>
      </c>
      <c r="L134" s="118">
        <v>2.6150000000000001E-3</v>
      </c>
      <c r="M134" s="119">
        <v>3.8641000000000002E-2</v>
      </c>
      <c r="N134" s="117">
        <v>3.8904000000000001E-2</v>
      </c>
      <c r="O134" s="120">
        <v>3.9523999999999997E-2</v>
      </c>
      <c r="P134" s="314"/>
      <c r="Q134" s="314"/>
      <c r="U134" s="398"/>
    </row>
    <row r="135" spans="1:21" x14ac:dyDescent="0.2">
      <c r="A135" s="109">
        <v>28</v>
      </c>
      <c r="B135" s="116">
        <v>3.522E-3</v>
      </c>
      <c r="C135" s="117">
        <v>2.013E-3</v>
      </c>
      <c r="D135" s="118">
        <v>1.882E-3</v>
      </c>
      <c r="E135" s="119">
        <v>3.4964000000000002E-2</v>
      </c>
      <c r="F135" s="117">
        <v>3.6674999999999999E-2</v>
      </c>
      <c r="G135" s="120">
        <v>3.7608999999999997E-2</v>
      </c>
      <c r="I135" s="109">
        <v>28</v>
      </c>
      <c r="J135" s="116">
        <v>3.6340000000000001E-3</v>
      </c>
      <c r="K135" s="117">
        <v>2.222E-3</v>
      </c>
      <c r="L135" s="118">
        <v>2.0860000000000002E-3</v>
      </c>
      <c r="M135" s="119">
        <v>3.3484E-2</v>
      </c>
      <c r="N135" s="117">
        <v>3.2584000000000002E-2</v>
      </c>
      <c r="O135" s="120">
        <v>3.2522000000000002E-2</v>
      </c>
      <c r="P135" s="314"/>
      <c r="Q135" s="314"/>
      <c r="U135" s="398"/>
    </row>
    <row r="136" spans="1:21" x14ac:dyDescent="0.2">
      <c r="A136" s="109">
        <v>29</v>
      </c>
      <c r="B136" s="116">
        <v>2.581E-3</v>
      </c>
      <c r="C136" s="117">
        <v>1.5319999999999999E-3</v>
      </c>
      <c r="D136" s="118">
        <v>1.505E-3</v>
      </c>
      <c r="E136" s="119">
        <v>3.1098000000000001E-2</v>
      </c>
      <c r="F136" s="117">
        <v>3.1593000000000003E-2</v>
      </c>
      <c r="G136" s="120">
        <v>3.2883000000000003E-2</v>
      </c>
      <c r="I136" s="109">
        <v>29</v>
      </c>
      <c r="J136" s="116">
        <v>2.8679999999999999E-3</v>
      </c>
      <c r="K136" s="117">
        <v>1.557E-3</v>
      </c>
      <c r="L136" s="118">
        <v>1.4970000000000001E-3</v>
      </c>
      <c r="M136" s="119">
        <v>2.9918E-2</v>
      </c>
      <c r="N136" s="117">
        <v>3.0313E-2</v>
      </c>
      <c r="O136" s="120">
        <v>3.1213999999999999E-2</v>
      </c>
      <c r="P136" s="314"/>
      <c r="Q136" s="314"/>
      <c r="U136" s="398"/>
    </row>
    <row r="137" spans="1:21" ht="13.5" thickBot="1" x14ac:dyDescent="0.25">
      <c r="A137" s="110" t="s">
        <v>27</v>
      </c>
      <c r="B137" s="187">
        <v>1.8533999999999998E-2</v>
      </c>
      <c r="C137" s="122">
        <v>1.1068E-2</v>
      </c>
      <c r="D137" s="123">
        <v>1.0536999999999999E-2</v>
      </c>
      <c r="E137" s="124">
        <v>0.36274200000000001</v>
      </c>
      <c r="F137" s="122">
        <v>0.38704300000000003</v>
      </c>
      <c r="G137" s="125">
        <v>0.40349699999999999</v>
      </c>
      <c r="I137" s="110" t="s">
        <v>27</v>
      </c>
      <c r="J137" s="187">
        <v>2.1783E-2</v>
      </c>
      <c r="K137" s="122">
        <v>1.3783999999999999E-2</v>
      </c>
      <c r="L137" s="123">
        <v>1.291E-2</v>
      </c>
      <c r="M137" s="124">
        <v>0.37348100000000001</v>
      </c>
      <c r="N137" s="122">
        <v>0.39501999999999998</v>
      </c>
      <c r="O137" s="125">
        <v>0.41198800000000002</v>
      </c>
      <c r="P137" s="314"/>
      <c r="Q137" s="314"/>
      <c r="U137" s="398"/>
    </row>
    <row r="138" spans="1:21" ht="13.5" thickTop="1" x14ac:dyDescent="0.2">
      <c r="B138" s="300"/>
      <c r="C138" s="300"/>
      <c r="D138" s="300"/>
      <c r="E138" s="300"/>
      <c r="F138" s="300"/>
      <c r="G138" s="300"/>
      <c r="M138" s="299"/>
      <c r="N138" s="299"/>
      <c r="P138" s="314"/>
      <c r="Q138" s="314"/>
      <c r="U138" s="398"/>
    </row>
    <row r="139" spans="1:21" ht="13.5" thickBot="1" x14ac:dyDescent="0.25">
      <c r="A139" s="127" t="s">
        <v>205</v>
      </c>
      <c r="B139" s="201"/>
      <c r="C139" s="201"/>
      <c r="D139" s="201"/>
      <c r="E139" s="201"/>
      <c r="F139" s="201"/>
      <c r="G139" s="201"/>
      <c r="I139" s="127" t="s">
        <v>210</v>
      </c>
      <c r="J139" s="201"/>
      <c r="K139" s="201"/>
      <c r="L139" s="201"/>
      <c r="M139" s="201"/>
      <c r="N139" s="201"/>
      <c r="O139" s="201"/>
      <c r="P139" s="314"/>
      <c r="Q139" s="314"/>
      <c r="U139" s="398"/>
    </row>
    <row r="140" spans="1:21" ht="51.75" thickTop="1" x14ac:dyDescent="0.2">
      <c r="A140" s="448" t="s">
        <v>206</v>
      </c>
      <c r="B140" s="103" t="s">
        <v>66</v>
      </c>
      <c r="C140" s="104" t="s">
        <v>67</v>
      </c>
      <c r="D140" s="105" t="s">
        <v>68</v>
      </c>
      <c r="E140" s="106" t="s">
        <v>66</v>
      </c>
      <c r="F140" s="104" t="s">
        <v>67</v>
      </c>
      <c r="G140" s="107" t="s">
        <v>68</v>
      </c>
      <c r="I140" s="448" t="s">
        <v>214</v>
      </c>
      <c r="J140" s="103" t="s">
        <v>66</v>
      </c>
      <c r="K140" s="104" t="s">
        <v>67</v>
      </c>
      <c r="L140" s="105" t="s">
        <v>68</v>
      </c>
      <c r="M140" s="106" t="s">
        <v>66</v>
      </c>
      <c r="N140" s="104" t="s">
        <v>67</v>
      </c>
      <c r="O140" s="107" t="s">
        <v>68</v>
      </c>
      <c r="P140" s="314"/>
      <c r="Q140" s="314"/>
      <c r="U140" s="398"/>
    </row>
    <row r="141" spans="1:21" ht="30.75" customHeight="1" thickBot="1" x14ac:dyDescent="0.25">
      <c r="A141" s="449"/>
      <c r="B141" s="450" t="s">
        <v>54</v>
      </c>
      <c r="C141" s="451"/>
      <c r="D141" s="452"/>
      <c r="E141" s="453" t="s">
        <v>106</v>
      </c>
      <c r="F141" s="451"/>
      <c r="G141" s="454"/>
      <c r="I141" s="449"/>
      <c r="J141" s="450" t="s">
        <v>54</v>
      </c>
      <c r="K141" s="451"/>
      <c r="L141" s="452"/>
      <c r="M141" s="453" t="s">
        <v>106</v>
      </c>
      <c r="N141" s="451"/>
      <c r="O141" s="454"/>
      <c r="P141" s="315"/>
      <c r="Q141" s="314"/>
      <c r="U141" s="398"/>
    </row>
    <row r="142" spans="1:21" ht="13.5" thickTop="1" x14ac:dyDescent="0.2">
      <c r="A142" s="108">
        <v>18</v>
      </c>
      <c r="B142" s="111">
        <v>5.1000000000000004E-3</v>
      </c>
      <c r="C142" s="112">
        <v>5.1999999999999998E-3</v>
      </c>
      <c r="D142" s="113">
        <v>5.3E-3</v>
      </c>
      <c r="E142" s="114">
        <v>5.0000000000000001E-4</v>
      </c>
      <c r="F142" s="112">
        <v>4.0000000000000002E-4</v>
      </c>
      <c r="G142" s="115">
        <v>2.9999999999999997E-4</v>
      </c>
      <c r="I142" s="108">
        <v>18</v>
      </c>
      <c r="J142" s="111">
        <v>5.9011064574607738E-3</v>
      </c>
      <c r="K142" s="112">
        <v>5.72611691630811E-3</v>
      </c>
      <c r="L142" s="113">
        <v>5.7402700693327804E-3</v>
      </c>
      <c r="M142" s="114">
        <v>9.536096931620576E-4</v>
      </c>
      <c r="N142" s="112">
        <v>8.5671449989291066E-4</v>
      </c>
      <c r="O142" s="115">
        <v>5.2468399713808734E-4</v>
      </c>
      <c r="P142" s="314"/>
      <c r="Q142" s="314"/>
      <c r="U142" s="398"/>
    </row>
    <row r="143" spans="1:21" x14ac:dyDescent="0.2">
      <c r="A143" s="109">
        <v>19</v>
      </c>
      <c r="B143" s="116">
        <v>0.39600000000000002</v>
      </c>
      <c r="C143" s="117">
        <v>0.43430000000000002</v>
      </c>
      <c r="D143" s="118">
        <v>0.44740000000000002</v>
      </c>
      <c r="E143" s="119">
        <v>5.7700000000000001E-2</v>
      </c>
      <c r="F143" s="117">
        <v>4.3099999999999999E-2</v>
      </c>
      <c r="G143" s="120">
        <v>3.5499999999999997E-2</v>
      </c>
      <c r="I143" s="109">
        <v>19</v>
      </c>
      <c r="J143" s="116">
        <v>0.41744077014440206</v>
      </c>
      <c r="K143" s="117">
        <v>0.4559865420076995</v>
      </c>
      <c r="L143" s="118">
        <v>0.46899043864654116</v>
      </c>
      <c r="M143" s="119">
        <v>6.0862736298872497E-2</v>
      </c>
      <c r="N143" s="117">
        <v>4.8490040693938745E-2</v>
      </c>
      <c r="O143" s="120">
        <v>3.9875983782494635E-2</v>
      </c>
      <c r="P143" s="314"/>
      <c r="Q143" s="314"/>
      <c r="U143" s="398"/>
    </row>
    <row r="144" spans="1:21" x14ac:dyDescent="0.2">
      <c r="A144" s="109">
        <v>20</v>
      </c>
      <c r="B144" s="116">
        <v>0.24260000000000001</v>
      </c>
      <c r="C144" s="117">
        <v>0.24249999999999999</v>
      </c>
      <c r="D144" s="118">
        <v>0.24360000000000001</v>
      </c>
      <c r="E144" s="119">
        <v>7.2400000000000006E-2</v>
      </c>
      <c r="F144" s="117">
        <v>6.2799999999999995E-2</v>
      </c>
      <c r="G144" s="120">
        <v>5.7500000000000002E-2</v>
      </c>
      <c r="I144" s="109">
        <v>20</v>
      </c>
      <c r="J144" s="116">
        <v>0.24212039757454523</v>
      </c>
      <c r="K144" s="117">
        <v>0.24287470479764486</v>
      </c>
      <c r="L144" s="118">
        <v>0.24399605788681986</v>
      </c>
      <c r="M144" s="119">
        <v>7.6513154204296857E-2</v>
      </c>
      <c r="N144" s="117">
        <v>6.8108802741486396E-2</v>
      </c>
      <c r="O144" s="120">
        <v>6.3009778201764843E-2</v>
      </c>
      <c r="P144" s="314"/>
      <c r="Q144" s="314"/>
      <c r="U144" s="398"/>
    </row>
    <row r="145" spans="1:21" x14ac:dyDescent="0.2">
      <c r="A145" s="109">
        <v>21</v>
      </c>
      <c r="B145" s="116">
        <v>0.1215</v>
      </c>
      <c r="C145" s="117">
        <v>0.1145</v>
      </c>
      <c r="D145" s="118">
        <v>0.111</v>
      </c>
      <c r="E145" s="119">
        <v>7.5600000000000001E-2</v>
      </c>
      <c r="F145" s="117">
        <v>6.9699999999999998E-2</v>
      </c>
      <c r="G145" s="120">
        <v>6.8699999999999997E-2</v>
      </c>
      <c r="I145" s="109">
        <v>21</v>
      </c>
      <c r="J145" s="116">
        <v>0.11242107895230356</v>
      </c>
      <c r="K145" s="117">
        <v>0.1042670893856556</v>
      </c>
      <c r="L145" s="118">
        <v>0.10166502411950827</v>
      </c>
      <c r="M145" s="119">
        <v>7.0931732764907163E-2</v>
      </c>
      <c r="N145" s="117">
        <v>6.9265367316341836E-2</v>
      </c>
      <c r="O145" s="120">
        <v>6.835201526353446E-2</v>
      </c>
      <c r="P145" s="314"/>
      <c r="Q145" s="314"/>
      <c r="U145" s="398"/>
    </row>
    <row r="146" spans="1:21" x14ac:dyDescent="0.2">
      <c r="A146" s="109">
        <v>22</v>
      </c>
      <c r="B146" s="116">
        <v>8.5999999999999993E-2</v>
      </c>
      <c r="C146" s="117">
        <v>7.8899999999999998E-2</v>
      </c>
      <c r="D146" s="118">
        <v>7.5399999999999995E-2</v>
      </c>
      <c r="E146" s="119">
        <v>0.08</v>
      </c>
      <c r="F146" s="117">
        <v>7.8799999999999995E-2</v>
      </c>
      <c r="G146" s="120">
        <v>0.08</v>
      </c>
      <c r="I146" s="109">
        <v>22</v>
      </c>
      <c r="J146" s="116">
        <v>7.8627242607988992E-2</v>
      </c>
      <c r="K146" s="117">
        <v>7.1964672770211249E-2</v>
      </c>
      <c r="L146" s="118">
        <v>6.7793972716427203E-2</v>
      </c>
      <c r="M146" s="119">
        <v>8.1814102204521233E-2</v>
      </c>
      <c r="N146" s="117">
        <v>8.2887127864639115E-2</v>
      </c>
      <c r="O146" s="120">
        <v>8.2136894824707846E-2</v>
      </c>
      <c r="P146" s="314"/>
      <c r="Q146" s="314"/>
      <c r="U146" s="398"/>
    </row>
    <row r="147" spans="1:21" x14ac:dyDescent="0.2">
      <c r="A147" s="109">
        <v>23</v>
      </c>
      <c r="B147" s="116">
        <v>5.4399999999999997E-2</v>
      </c>
      <c r="C147" s="117">
        <v>4.9299999999999997E-2</v>
      </c>
      <c r="D147" s="118">
        <v>4.6800000000000001E-2</v>
      </c>
      <c r="E147" s="119">
        <v>7.85E-2</v>
      </c>
      <c r="F147" s="117">
        <v>7.9799999999999996E-2</v>
      </c>
      <c r="G147" s="120">
        <v>8.0100000000000005E-2</v>
      </c>
      <c r="I147" s="109">
        <v>23</v>
      </c>
      <c r="J147" s="116">
        <v>5.1747202600487589E-2</v>
      </c>
      <c r="K147" s="117">
        <v>4.6536831548639641E-2</v>
      </c>
      <c r="L147" s="118">
        <v>4.4417933156975641E-2</v>
      </c>
      <c r="M147" s="119">
        <v>8.1954338924103892E-2</v>
      </c>
      <c r="N147" s="117">
        <v>8.3658170914542723E-2</v>
      </c>
      <c r="O147" s="120">
        <v>8.2613880276651563E-2</v>
      </c>
      <c r="P147" s="314"/>
      <c r="Q147" s="314"/>
      <c r="U147" s="398"/>
    </row>
    <row r="148" spans="1:21" x14ac:dyDescent="0.2">
      <c r="A148" s="109">
        <v>24</v>
      </c>
      <c r="B148" s="116">
        <v>3.61E-2</v>
      </c>
      <c r="C148" s="117">
        <v>3.3399999999999999E-2</v>
      </c>
      <c r="D148" s="118">
        <v>3.1600000000000003E-2</v>
      </c>
      <c r="E148" s="119">
        <v>7.0599999999999996E-2</v>
      </c>
      <c r="F148" s="117">
        <v>7.1099999999999997E-2</v>
      </c>
      <c r="G148" s="120">
        <v>7.0699999999999999E-2</v>
      </c>
      <c r="I148" s="109">
        <v>24</v>
      </c>
      <c r="J148" s="116">
        <v>3.3556291804713381E-2</v>
      </c>
      <c r="K148" s="117">
        <v>3.0393710976674971E-2</v>
      </c>
      <c r="L148" s="118">
        <v>2.8269101094455108E-2</v>
      </c>
      <c r="M148" s="119">
        <v>6.9865933696078977E-2</v>
      </c>
      <c r="N148" s="117">
        <v>7.0678946241165136E-2</v>
      </c>
      <c r="O148" s="120">
        <v>7.1500119246362986E-2</v>
      </c>
      <c r="P148" s="314"/>
      <c r="Q148" s="314"/>
      <c r="U148" s="398"/>
    </row>
    <row r="149" spans="1:21" x14ac:dyDescent="0.2">
      <c r="A149" s="109">
        <v>25</v>
      </c>
      <c r="B149" s="116">
        <v>1.9199999999999998E-2</v>
      </c>
      <c r="C149" s="117">
        <v>1.7399999999999999E-2</v>
      </c>
      <c r="D149" s="118">
        <v>1.6299999999999999E-2</v>
      </c>
      <c r="E149" s="119">
        <v>5.5300000000000002E-2</v>
      </c>
      <c r="F149" s="117">
        <v>5.57E-2</v>
      </c>
      <c r="G149" s="120">
        <v>5.5399999999999998E-2</v>
      </c>
      <c r="I149" s="109">
        <v>25</v>
      </c>
      <c r="J149" s="116">
        <v>1.9716196786897542E-2</v>
      </c>
      <c r="K149" s="117">
        <v>1.7809194138009122E-2</v>
      </c>
      <c r="L149" s="118">
        <v>1.6667531165171084E-2</v>
      </c>
      <c r="M149" s="119">
        <v>5.7104392214057331E-2</v>
      </c>
      <c r="N149" s="117">
        <v>5.8128078817733991E-2</v>
      </c>
      <c r="O149" s="120">
        <v>5.8669210589077037E-2</v>
      </c>
      <c r="P149" s="314"/>
      <c r="Q149" s="314"/>
      <c r="U149" s="398"/>
    </row>
    <row r="150" spans="1:21" x14ac:dyDescent="0.2">
      <c r="A150" s="109">
        <v>26</v>
      </c>
      <c r="B150" s="116">
        <v>7.1000000000000004E-3</v>
      </c>
      <c r="C150" s="117">
        <v>5.1000000000000004E-3</v>
      </c>
      <c r="D150" s="118">
        <v>4.5999999999999999E-3</v>
      </c>
      <c r="E150" s="119">
        <v>4.3999999999999997E-2</v>
      </c>
      <c r="F150" s="117">
        <v>4.4900000000000002E-2</v>
      </c>
      <c r="G150" s="120">
        <v>4.5699999999999998E-2</v>
      </c>
      <c r="I150" s="109">
        <v>26</v>
      </c>
      <c r="J150" s="116">
        <v>6.5512283553166217E-3</v>
      </c>
      <c r="K150" s="117">
        <v>4.5453074957134999E-3</v>
      </c>
      <c r="L150" s="118">
        <v>4.0631429707626609E-3</v>
      </c>
      <c r="M150" s="119">
        <v>4.3809951197621586E-2</v>
      </c>
      <c r="N150" s="117">
        <v>4.3135575069608051E-2</v>
      </c>
      <c r="O150" s="120">
        <v>4.3310279036489388E-2</v>
      </c>
      <c r="P150" s="314"/>
      <c r="Q150" s="314"/>
      <c r="U150" s="398"/>
    </row>
    <row r="151" spans="1:21" x14ac:dyDescent="0.2">
      <c r="A151" s="109">
        <v>27</v>
      </c>
      <c r="B151" s="116">
        <v>4.7999999999999996E-3</v>
      </c>
      <c r="C151" s="117">
        <v>3.0000000000000001E-3</v>
      </c>
      <c r="D151" s="118">
        <v>2.8E-3</v>
      </c>
      <c r="E151" s="119">
        <v>3.6799999999999999E-2</v>
      </c>
      <c r="F151" s="117">
        <v>3.7999999999999999E-2</v>
      </c>
      <c r="G151" s="120">
        <v>3.7900000000000003E-2</v>
      </c>
      <c r="I151" s="109">
        <v>27</v>
      </c>
      <c r="J151" s="116">
        <v>4.9509282990560727E-3</v>
      </c>
      <c r="K151" s="117">
        <v>2.9439358157290286E-3</v>
      </c>
      <c r="L151" s="118">
        <v>2.7145253038712244E-3</v>
      </c>
      <c r="M151" s="119">
        <v>3.8424861165647611E-2</v>
      </c>
      <c r="N151" s="117">
        <v>3.9023345470122081E-2</v>
      </c>
      <c r="O151" s="120">
        <v>3.9303601240162175E-2</v>
      </c>
      <c r="P151" s="314"/>
      <c r="Q151" s="314"/>
      <c r="U151" s="398"/>
    </row>
    <row r="152" spans="1:21" x14ac:dyDescent="0.2">
      <c r="A152" s="109">
        <v>28</v>
      </c>
      <c r="B152" s="116">
        <v>3.8E-3</v>
      </c>
      <c r="C152" s="117">
        <v>2.2000000000000001E-3</v>
      </c>
      <c r="D152" s="118">
        <v>2E-3</v>
      </c>
      <c r="E152" s="119">
        <v>3.3099999999999997E-2</v>
      </c>
      <c r="F152" s="117">
        <v>3.3000000000000002E-2</v>
      </c>
      <c r="G152" s="120">
        <v>3.3300000000000003E-2</v>
      </c>
      <c r="I152" s="109">
        <v>28</v>
      </c>
      <c r="J152" s="116">
        <v>3.5506657498280926E-3</v>
      </c>
      <c r="K152" s="117">
        <v>2.4748471417941832E-3</v>
      </c>
      <c r="L152" s="118">
        <v>2.3341459619274857E-3</v>
      </c>
      <c r="M152" s="119">
        <v>2.9982610646771751E-2</v>
      </c>
      <c r="N152" s="117">
        <v>3.0499036196187622E-2</v>
      </c>
      <c r="O152" s="120">
        <v>3.1147150011924637E-2</v>
      </c>
      <c r="P152" s="315"/>
      <c r="U152" s="398"/>
    </row>
    <row r="153" spans="1:21" x14ac:dyDescent="0.2">
      <c r="A153" s="109">
        <v>29</v>
      </c>
      <c r="B153" s="116">
        <v>2.8999999999999998E-3</v>
      </c>
      <c r="C153" s="117">
        <v>1.6999999999999999E-3</v>
      </c>
      <c r="D153" s="118">
        <v>1.5E-3</v>
      </c>
      <c r="E153" s="119">
        <v>3.0499999999999999E-2</v>
      </c>
      <c r="F153" s="117">
        <v>3.1300000000000001E-2</v>
      </c>
      <c r="G153" s="120">
        <v>3.1300000000000001E-2</v>
      </c>
      <c r="I153" s="109">
        <v>29</v>
      </c>
      <c r="J153" s="116">
        <v>2.7880227542664252E-3</v>
      </c>
      <c r="K153" s="117">
        <v>1.7145999805894341E-3</v>
      </c>
      <c r="L153" s="118">
        <v>1.4696474575098986E-3</v>
      </c>
      <c r="M153" s="119">
        <v>3.0824030964267685E-2</v>
      </c>
      <c r="N153" s="117">
        <v>3.0756050546155492E-2</v>
      </c>
      <c r="O153" s="120">
        <v>3.0527068924397806E-2</v>
      </c>
      <c r="P153" s="314"/>
      <c r="U153" s="398"/>
    </row>
    <row r="154" spans="1:21" ht="13.5" thickBot="1" x14ac:dyDescent="0.25">
      <c r="A154" s="110" t="s">
        <v>27</v>
      </c>
      <c r="B154" s="187">
        <v>2.0500000000000001E-2</v>
      </c>
      <c r="C154" s="122">
        <v>1.2500000000000001E-2</v>
      </c>
      <c r="D154" s="123">
        <v>1.1599999999999999E-2</v>
      </c>
      <c r="E154" s="124">
        <v>0.3649</v>
      </c>
      <c r="F154" s="122">
        <v>0.39140000000000003</v>
      </c>
      <c r="G154" s="125">
        <v>0.4037</v>
      </c>
      <c r="I154" s="110" t="s">
        <v>27</v>
      </c>
      <c r="J154" s="187">
        <v>2.0628867912733637E-2</v>
      </c>
      <c r="K154" s="122">
        <v>1.2762447025330789E-2</v>
      </c>
      <c r="L154" s="123">
        <v>1.187820945069765E-2</v>
      </c>
      <c r="M154" s="124">
        <v>0.35695854602569138</v>
      </c>
      <c r="N154" s="122">
        <v>0.37451274362818593</v>
      </c>
      <c r="O154" s="125">
        <v>0.38902933460529454</v>
      </c>
      <c r="P154" s="314"/>
      <c r="U154" s="398"/>
    </row>
    <row r="155" spans="1:21" ht="13.5" thickTop="1" x14ac:dyDescent="0.2">
      <c r="D155" s="314"/>
      <c r="E155" s="314"/>
      <c r="F155" s="299"/>
      <c r="G155" s="299"/>
      <c r="M155" s="299"/>
      <c r="N155" s="299"/>
      <c r="P155" s="314"/>
      <c r="U155" s="398"/>
    </row>
    <row r="156" spans="1:21" ht="13.5" thickBot="1" x14ac:dyDescent="0.25">
      <c r="A156" s="127" t="s">
        <v>213</v>
      </c>
      <c r="B156" s="201"/>
      <c r="C156" s="201"/>
      <c r="D156" s="201"/>
      <c r="E156" s="201"/>
      <c r="F156" s="201"/>
      <c r="G156" s="201"/>
      <c r="I156" s="127" t="s">
        <v>218</v>
      </c>
      <c r="J156" s="201"/>
      <c r="K156" s="201"/>
      <c r="L156" s="201"/>
      <c r="M156" s="201"/>
      <c r="N156" s="201"/>
      <c r="O156" s="201"/>
      <c r="P156" s="314"/>
      <c r="Q156" s="314"/>
      <c r="R156" s="314"/>
      <c r="S156" s="314"/>
      <c r="T156" s="314"/>
      <c r="U156" s="314"/>
    </row>
    <row r="157" spans="1:21" ht="51.75" thickTop="1" x14ac:dyDescent="0.2">
      <c r="A157" s="448" t="s">
        <v>215</v>
      </c>
      <c r="B157" s="103" t="s">
        <v>66</v>
      </c>
      <c r="C157" s="104" t="s">
        <v>67</v>
      </c>
      <c r="D157" s="105" t="s">
        <v>68</v>
      </c>
      <c r="E157" s="106" t="s">
        <v>66</v>
      </c>
      <c r="F157" s="104" t="s">
        <v>67</v>
      </c>
      <c r="G157" s="107" t="s">
        <v>68</v>
      </c>
      <c r="I157" s="448" t="s">
        <v>219</v>
      </c>
      <c r="J157" s="103" t="s">
        <v>66</v>
      </c>
      <c r="K157" s="104" t="s">
        <v>67</v>
      </c>
      <c r="L157" s="105" t="s">
        <v>68</v>
      </c>
      <c r="M157" s="106" t="s">
        <v>66</v>
      </c>
      <c r="N157" s="104" t="s">
        <v>67</v>
      </c>
      <c r="O157" s="107" t="s">
        <v>68</v>
      </c>
      <c r="P157" s="314"/>
      <c r="U157" s="398"/>
    </row>
    <row r="158" spans="1:21" ht="24.75" customHeight="1" thickBot="1" x14ac:dyDescent="0.25">
      <c r="A158" s="449"/>
      <c r="B158" s="450" t="s">
        <v>54</v>
      </c>
      <c r="C158" s="451"/>
      <c r="D158" s="452"/>
      <c r="E158" s="453" t="s">
        <v>106</v>
      </c>
      <c r="F158" s="451"/>
      <c r="G158" s="454"/>
      <c r="I158" s="449"/>
      <c r="J158" s="450" t="s">
        <v>54</v>
      </c>
      <c r="K158" s="451"/>
      <c r="L158" s="452"/>
      <c r="M158" s="453" t="s">
        <v>106</v>
      </c>
      <c r="N158" s="451"/>
      <c r="O158" s="454"/>
      <c r="P158" s="314"/>
      <c r="U158" s="398"/>
    </row>
    <row r="159" spans="1:21" ht="13.5" thickTop="1" x14ac:dyDescent="0.2">
      <c r="A159" s="108" t="s">
        <v>216</v>
      </c>
      <c r="B159" s="111">
        <v>6.7000000000000002E-3</v>
      </c>
      <c r="C159" s="112">
        <v>6.7999999999999996E-3</v>
      </c>
      <c r="D159" s="113">
        <v>7.0000000000000001E-3</v>
      </c>
      <c r="E159" s="114">
        <v>4.0000000000000002E-4</v>
      </c>
      <c r="F159" s="112">
        <v>4.0000000000000002E-4</v>
      </c>
      <c r="G159" s="115">
        <v>2.9999999999999997E-4</v>
      </c>
      <c r="I159" s="108" t="s">
        <v>216</v>
      </c>
      <c r="J159" s="111">
        <v>6.0000000000000001E-3</v>
      </c>
      <c r="K159" s="112">
        <v>6.1999999999999998E-3</v>
      </c>
      <c r="L159" s="113">
        <v>6.3E-3</v>
      </c>
      <c r="M159" s="114">
        <v>6.9999999999999999E-4</v>
      </c>
      <c r="N159" s="112">
        <v>5.9999999999999995E-4</v>
      </c>
      <c r="O159" s="115">
        <v>5.0000000000000001E-4</v>
      </c>
      <c r="P159" s="314"/>
      <c r="Q159" s="314"/>
      <c r="R159" s="314"/>
      <c r="S159" s="314"/>
      <c r="T159" s="314"/>
      <c r="U159" s="314"/>
    </row>
    <row r="160" spans="1:21" x14ac:dyDescent="0.2">
      <c r="A160" s="109">
        <v>19</v>
      </c>
      <c r="B160" s="116">
        <v>0.43159999999999998</v>
      </c>
      <c r="C160" s="117">
        <v>0.46879999999999999</v>
      </c>
      <c r="D160" s="118">
        <v>0.48060000000000003</v>
      </c>
      <c r="E160" s="119">
        <v>6.3600000000000004E-2</v>
      </c>
      <c r="F160" s="117">
        <v>5.28E-2</v>
      </c>
      <c r="G160" s="120">
        <v>4.3299999999999998E-2</v>
      </c>
      <c r="I160" s="109">
        <v>19</v>
      </c>
      <c r="J160" s="116">
        <v>0.44429999999999997</v>
      </c>
      <c r="K160" s="117">
        <v>0.48010000000000003</v>
      </c>
      <c r="L160" s="118">
        <v>0.49109999999999998</v>
      </c>
      <c r="M160" s="119">
        <v>6.54E-2</v>
      </c>
      <c r="N160" s="117">
        <v>5.6500000000000002E-2</v>
      </c>
      <c r="O160" s="120">
        <v>4.7800000000000002E-2</v>
      </c>
      <c r="P160" s="314"/>
      <c r="Q160" s="314"/>
      <c r="R160" s="314"/>
      <c r="S160" s="314"/>
      <c r="T160" s="314"/>
      <c r="U160" s="314"/>
    </row>
    <row r="161" spans="1:21" x14ac:dyDescent="0.2">
      <c r="A161" s="109">
        <v>20</v>
      </c>
      <c r="B161" s="116">
        <v>0.24970000000000001</v>
      </c>
      <c r="C161" s="117">
        <v>0.2495</v>
      </c>
      <c r="D161" s="118">
        <v>0.25009999999999999</v>
      </c>
      <c r="E161" s="119">
        <v>8.0600000000000005E-2</v>
      </c>
      <c r="F161" s="117">
        <v>7.46E-2</v>
      </c>
      <c r="G161" s="120">
        <v>6.9400000000000003E-2</v>
      </c>
      <c r="I161" s="109">
        <v>20</v>
      </c>
      <c r="J161" s="116">
        <v>0.25090000000000001</v>
      </c>
      <c r="K161" s="117">
        <v>0.24990000000000001</v>
      </c>
      <c r="L161" s="118">
        <v>0.25040000000000001</v>
      </c>
      <c r="M161" s="119">
        <v>8.3900000000000002E-2</v>
      </c>
      <c r="N161" s="117">
        <v>7.8700000000000006E-2</v>
      </c>
      <c r="O161" s="120">
        <v>7.3400000000000007E-2</v>
      </c>
      <c r="P161" s="314"/>
      <c r="Q161" s="314"/>
      <c r="R161" s="314"/>
      <c r="S161" s="314"/>
      <c r="T161" s="314"/>
      <c r="U161" s="314"/>
    </row>
    <row r="162" spans="1:21" x14ac:dyDescent="0.2">
      <c r="A162" s="109">
        <v>21</v>
      </c>
      <c r="B162" s="116">
        <v>0.1051</v>
      </c>
      <c r="C162" s="117">
        <v>9.7900000000000001E-2</v>
      </c>
      <c r="D162" s="118">
        <v>9.5100000000000004E-2</v>
      </c>
      <c r="E162" s="119">
        <v>6.9900000000000004E-2</v>
      </c>
      <c r="F162" s="117">
        <v>6.9199999999999998E-2</v>
      </c>
      <c r="G162" s="120">
        <v>6.7199999999999996E-2</v>
      </c>
      <c r="I162" s="109">
        <v>21</v>
      </c>
      <c r="J162" s="116">
        <v>0.10580000000000001</v>
      </c>
      <c r="K162" s="117">
        <v>9.8400000000000001E-2</v>
      </c>
      <c r="L162" s="118">
        <v>9.6100000000000005E-2</v>
      </c>
      <c r="M162" s="119">
        <v>7.1599999999999997E-2</v>
      </c>
      <c r="N162" s="117">
        <v>7.0300000000000001E-2</v>
      </c>
      <c r="O162" s="120">
        <v>6.9199999999999998E-2</v>
      </c>
      <c r="P162" s="314"/>
      <c r="Q162" s="314"/>
      <c r="R162" s="314"/>
      <c r="S162" s="314"/>
      <c r="T162" s="314"/>
      <c r="U162" s="314"/>
    </row>
    <row r="163" spans="1:21" x14ac:dyDescent="0.2">
      <c r="A163" s="109">
        <v>22</v>
      </c>
      <c r="B163" s="116">
        <v>6.88E-2</v>
      </c>
      <c r="C163" s="117">
        <v>6.2799999999999995E-2</v>
      </c>
      <c r="D163" s="118">
        <v>5.96E-2</v>
      </c>
      <c r="E163" s="119">
        <v>7.2499999999999995E-2</v>
      </c>
      <c r="F163" s="117">
        <v>7.2999999999999995E-2</v>
      </c>
      <c r="G163" s="120">
        <v>7.22E-2</v>
      </c>
      <c r="I163" s="109">
        <v>22</v>
      </c>
      <c r="J163" s="116">
        <v>6.3299999999999995E-2</v>
      </c>
      <c r="K163" s="117">
        <v>5.79E-2</v>
      </c>
      <c r="L163" s="118">
        <v>5.5100000000000003E-2</v>
      </c>
      <c r="M163" s="119">
        <v>7.1099999999999997E-2</v>
      </c>
      <c r="N163" s="117">
        <v>7.2599999999999998E-2</v>
      </c>
      <c r="O163" s="120">
        <v>7.2900000000000006E-2</v>
      </c>
      <c r="P163" s="314"/>
      <c r="Q163" s="314"/>
      <c r="R163" s="314"/>
      <c r="S163" s="314"/>
      <c r="T163" s="314"/>
      <c r="U163" s="314"/>
    </row>
    <row r="164" spans="1:21" x14ac:dyDescent="0.2">
      <c r="A164" s="109">
        <v>23</v>
      </c>
      <c r="B164" s="116">
        <v>4.6199999999999998E-2</v>
      </c>
      <c r="C164" s="117">
        <v>4.1000000000000002E-2</v>
      </c>
      <c r="D164" s="118">
        <v>3.8800000000000001E-2</v>
      </c>
      <c r="E164" s="119">
        <v>7.8E-2</v>
      </c>
      <c r="F164" s="117">
        <v>7.9100000000000004E-2</v>
      </c>
      <c r="G164" s="120">
        <v>7.9399999999999998E-2</v>
      </c>
      <c r="I164" s="109">
        <v>23</v>
      </c>
      <c r="J164" s="116">
        <v>4.1399999999999999E-2</v>
      </c>
      <c r="K164" s="117">
        <v>3.6900000000000002E-2</v>
      </c>
      <c r="L164" s="118">
        <v>3.4599999999999999E-2</v>
      </c>
      <c r="M164" s="119">
        <v>6.8400000000000002E-2</v>
      </c>
      <c r="N164" s="117">
        <v>7.0099999999999996E-2</v>
      </c>
      <c r="O164" s="120">
        <v>7.1300000000000002E-2</v>
      </c>
      <c r="P164" s="314"/>
      <c r="Q164" s="314"/>
      <c r="R164" s="314"/>
      <c r="S164" s="314"/>
      <c r="T164" s="314"/>
      <c r="U164" s="314"/>
    </row>
    <row r="165" spans="1:21" x14ac:dyDescent="0.2">
      <c r="A165" s="109">
        <v>24</v>
      </c>
      <c r="B165" s="116">
        <v>3.3700000000000001E-2</v>
      </c>
      <c r="C165" s="117">
        <v>3.1699999999999999E-2</v>
      </c>
      <c r="D165" s="118">
        <v>3.0300000000000001E-2</v>
      </c>
      <c r="E165" s="119">
        <v>6.9500000000000006E-2</v>
      </c>
      <c r="F165" s="117">
        <v>7.0800000000000002E-2</v>
      </c>
      <c r="G165" s="120">
        <v>7.0699999999999999E-2</v>
      </c>
      <c r="I165" s="109">
        <v>24</v>
      </c>
      <c r="J165" s="116">
        <v>3.1899999999999998E-2</v>
      </c>
      <c r="K165" s="117">
        <v>2.9399999999999999E-2</v>
      </c>
      <c r="L165" s="118">
        <v>2.7900000000000001E-2</v>
      </c>
      <c r="M165" s="119">
        <v>6.8199999999999997E-2</v>
      </c>
      <c r="N165" s="117">
        <v>7.1400000000000005E-2</v>
      </c>
      <c r="O165" s="120">
        <v>7.1400000000000005E-2</v>
      </c>
      <c r="P165" s="314"/>
      <c r="Q165" s="314"/>
      <c r="R165" s="314"/>
      <c r="S165" s="314"/>
      <c r="T165" s="314"/>
      <c r="U165" s="314"/>
    </row>
    <row r="166" spans="1:21" x14ac:dyDescent="0.2">
      <c r="A166" s="109">
        <v>25</v>
      </c>
      <c r="B166" s="116">
        <v>1.8599999999999998E-2</v>
      </c>
      <c r="C166" s="117">
        <v>1.6400000000000001E-2</v>
      </c>
      <c r="D166" s="118">
        <v>1.5900000000000001E-2</v>
      </c>
      <c r="E166" s="119">
        <v>5.62E-2</v>
      </c>
      <c r="F166" s="117">
        <v>5.5500000000000001E-2</v>
      </c>
      <c r="G166" s="120">
        <v>5.67E-2</v>
      </c>
      <c r="I166" s="109">
        <v>25</v>
      </c>
      <c r="J166" s="116">
        <v>1.9699999999999999E-2</v>
      </c>
      <c r="K166" s="117">
        <v>1.78E-2</v>
      </c>
      <c r="L166" s="118">
        <v>1.7000000000000001E-2</v>
      </c>
      <c r="M166" s="119">
        <v>5.6300000000000003E-2</v>
      </c>
      <c r="N166" s="117">
        <v>5.7200000000000001E-2</v>
      </c>
      <c r="O166" s="120">
        <v>5.8000000000000003E-2</v>
      </c>
      <c r="P166" s="314"/>
      <c r="Q166" s="314"/>
      <c r="R166" s="314"/>
      <c r="S166" s="314"/>
      <c r="T166" s="314"/>
      <c r="U166" s="314"/>
    </row>
    <row r="167" spans="1:21" x14ac:dyDescent="0.2">
      <c r="A167" s="109">
        <v>26</v>
      </c>
      <c r="B167" s="116">
        <v>6.7000000000000002E-3</v>
      </c>
      <c r="C167" s="117">
        <v>4.4000000000000003E-3</v>
      </c>
      <c r="D167" s="118">
        <v>4.0000000000000001E-3</v>
      </c>
      <c r="E167" s="119">
        <v>4.6199999999999998E-2</v>
      </c>
      <c r="F167" s="117">
        <v>4.4299999999999999E-2</v>
      </c>
      <c r="G167" s="120">
        <v>4.41E-2</v>
      </c>
      <c r="I167" s="109">
        <v>26</v>
      </c>
      <c r="J167" s="116">
        <v>6.0000000000000001E-3</v>
      </c>
      <c r="K167" s="117">
        <v>4.1000000000000003E-3</v>
      </c>
      <c r="L167" s="118">
        <v>3.8999999999999998E-3</v>
      </c>
      <c r="M167" s="119">
        <v>4.3400000000000001E-2</v>
      </c>
      <c r="N167" s="117">
        <v>4.2299999999999997E-2</v>
      </c>
      <c r="O167" s="120">
        <v>4.2900000000000001E-2</v>
      </c>
      <c r="P167" s="314"/>
      <c r="Q167" s="314"/>
      <c r="R167" s="314"/>
      <c r="S167" s="314"/>
      <c r="T167" s="314"/>
      <c r="U167" s="314"/>
    </row>
    <row r="168" spans="1:21" x14ac:dyDescent="0.2">
      <c r="A168" s="109">
        <v>27</v>
      </c>
      <c r="B168" s="116">
        <v>4.7999999999999996E-3</v>
      </c>
      <c r="C168" s="117">
        <v>3.0000000000000001E-3</v>
      </c>
      <c r="D168" s="118">
        <v>2.7000000000000001E-3</v>
      </c>
      <c r="E168" s="119">
        <v>3.8800000000000001E-2</v>
      </c>
      <c r="F168" s="117">
        <v>3.9600000000000003E-2</v>
      </c>
      <c r="G168" s="120">
        <v>4.0300000000000002E-2</v>
      </c>
      <c r="I168" s="109">
        <v>27</v>
      </c>
      <c r="J168" s="116">
        <v>4.3E-3</v>
      </c>
      <c r="K168" s="117">
        <v>2.8999999999999998E-3</v>
      </c>
      <c r="L168" s="118">
        <v>2.7000000000000001E-3</v>
      </c>
      <c r="M168" s="119">
        <v>4.1000000000000002E-2</v>
      </c>
      <c r="N168" s="117">
        <v>4.1099999999999998E-2</v>
      </c>
      <c r="O168" s="120">
        <v>4.1700000000000001E-2</v>
      </c>
      <c r="P168" s="314"/>
      <c r="Q168" s="314"/>
      <c r="R168" s="314"/>
      <c r="S168" s="314"/>
      <c r="T168" s="314"/>
      <c r="U168" s="314"/>
    </row>
    <row r="169" spans="1:21" x14ac:dyDescent="0.2">
      <c r="A169" s="109">
        <v>28</v>
      </c>
      <c r="B169" s="116">
        <v>3.3999999999999998E-3</v>
      </c>
      <c r="C169" s="117">
        <v>2.3999999999999998E-3</v>
      </c>
      <c r="D169" s="118">
        <v>2.3E-3</v>
      </c>
      <c r="E169" s="119">
        <v>3.1600000000000003E-2</v>
      </c>
      <c r="F169" s="117">
        <v>3.32E-2</v>
      </c>
      <c r="G169" s="120">
        <v>3.4000000000000002E-2</v>
      </c>
      <c r="I169" s="109">
        <v>28</v>
      </c>
      <c r="J169" s="116">
        <v>2.8999999999999998E-3</v>
      </c>
      <c r="K169" s="117">
        <v>1.8E-3</v>
      </c>
      <c r="L169" s="118">
        <v>1.6999999999999999E-3</v>
      </c>
      <c r="M169" s="119">
        <v>3.3099999999999997E-2</v>
      </c>
      <c r="N169" s="117">
        <v>3.2300000000000002E-2</v>
      </c>
      <c r="O169" s="120">
        <v>3.2300000000000002E-2</v>
      </c>
      <c r="P169" s="314"/>
      <c r="Q169" s="314"/>
      <c r="R169" s="314"/>
      <c r="S169" s="314"/>
      <c r="T169" s="314"/>
      <c r="U169" s="314"/>
    </row>
    <row r="170" spans="1:21" x14ac:dyDescent="0.2">
      <c r="A170" s="109">
        <v>29</v>
      </c>
      <c r="B170" s="116">
        <v>3.0000000000000001E-3</v>
      </c>
      <c r="C170" s="117">
        <v>1.9E-3</v>
      </c>
      <c r="D170" s="118">
        <v>1.8E-3</v>
      </c>
      <c r="E170" s="119">
        <v>2.9100000000000001E-2</v>
      </c>
      <c r="F170" s="117">
        <v>2.9100000000000001E-2</v>
      </c>
      <c r="G170" s="120">
        <v>2.9499999999999998E-2</v>
      </c>
      <c r="I170" s="109">
        <v>29</v>
      </c>
      <c r="J170" s="116">
        <v>2.7000000000000001E-3</v>
      </c>
      <c r="K170" s="117">
        <v>1.6000000000000001E-3</v>
      </c>
      <c r="L170" s="118">
        <v>1.4E-3</v>
      </c>
      <c r="M170" s="119">
        <v>2.98E-2</v>
      </c>
      <c r="N170" s="117">
        <v>3.0200000000000001E-2</v>
      </c>
      <c r="O170" s="120">
        <v>3.1099999999999999E-2</v>
      </c>
      <c r="P170" s="314"/>
      <c r="Q170" s="314"/>
      <c r="R170" s="314"/>
      <c r="S170" s="314"/>
      <c r="T170" s="314"/>
      <c r="U170" s="314"/>
    </row>
    <row r="171" spans="1:21" ht="13.5" thickBot="1" x14ac:dyDescent="0.25">
      <c r="A171" s="110" t="s">
        <v>27</v>
      </c>
      <c r="B171" s="187">
        <v>2.1700000000000001E-2</v>
      </c>
      <c r="C171" s="122">
        <v>1.3299999999999999E-2</v>
      </c>
      <c r="D171" s="123">
        <v>1.2E-2</v>
      </c>
      <c r="E171" s="124">
        <v>0.36370000000000002</v>
      </c>
      <c r="F171" s="122">
        <v>0.37840000000000001</v>
      </c>
      <c r="G171" s="125">
        <v>0.39290000000000003</v>
      </c>
      <c r="I171" s="110" t="s">
        <v>27</v>
      </c>
      <c r="J171" s="187">
        <v>2.0799999999999999E-2</v>
      </c>
      <c r="K171" s="122">
        <v>1.29E-2</v>
      </c>
      <c r="L171" s="123">
        <v>1.1900000000000001E-2</v>
      </c>
      <c r="M171" s="124">
        <v>0.36709999999999998</v>
      </c>
      <c r="N171" s="122">
        <v>0.37669999999999998</v>
      </c>
      <c r="O171" s="125">
        <v>0.38750000000000001</v>
      </c>
      <c r="P171" s="314"/>
      <c r="Q171" s="314"/>
      <c r="R171" s="314"/>
      <c r="S171" s="314"/>
      <c r="T171" s="314"/>
      <c r="U171" s="314"/>
    </row>
    <row r="172" spans="1:21" ht="13.5" thickTop="1" x14ac:dyDescent="0.2">
      <c r="P172" s="315"/>
      <c r="U172" s="398"/>
    </row>
    <row r="173" spans="1:21" ht="13.5" thickBot="1" x14ac:dyDescent="0.25">
      <c r="A173" s="127" t="s">
        <v>221</v>
      </c>
      <c r="B173" s="201"/>
      <c r="C173" s="201"/>
      <c r="D173" s="201"/>
      <c r="E173" s="201"/>
      <c r="F173" s="201"/>
      <c r="G173" s="201"/>
      <c r="I173" s="127" t="s">
        <v>224</v>
      </c>
      <c r="J173" s="201"/>
      <c r="K173" s="201"/>
      <c r="L173" s="201"/>
      <c r="M173" s="201"/>
      <c r="N173" s="201"/>
      <c r="O173" s="201"/>
      <c r="P173" s="315"/>
      <c r="U173" s="398"/>
    </row>
    <row r="174" spans="1:21" ht="51.75" thickTop="1" x14ac:dyDescent="0.2">
      <c r="A174" s="448" t="s">
        <v>222</v>
      </c>
      <c r="B174" s="103" t="s">
        <v>66</v>
      </c>
      <c r="C174" s="104" t="s">
        <v>67</v>
      </c>
      <c r="D174" s="105" t="s">
        <v>68</v>
      </c>
      <c r="E174" s="106" t="s">
        <v>66</v>
      </c>
      <c r="F174" s="104" t="s">
        <v>67</v>
      </c>
      <c r="G174" s="107" t="s">
        <v>68</v>
      </c>
      <c r="I174" s="448" t="s">
        <v>225</v>
      </c>
      <c r="J174" s="103" t="s">
        <v>66</v>
      </c>
      <c r="K174" s="104" t="s">
        <v>67</v>
      </c>
      <c r="L174" s="105" t="s">
        <v>68</v>
      </c>
      <c r="M174" s="106" t="s">
        <v>66</v>
      </c>
      <c r="N174" s="104" t="s">
        <v>67</v>
      </c>
      <c r="O174" s="107" t="s">
        <v>68</v>
      </c>
      <c r="P174" s="315"/>
      <c r="U174" s="398"/>
    </row>
    <row r="175" spans="1:21" ht="13.5" thickBot="1" x14ac:dyDescent="0.25">
      <c r="A175" s="449"/>
      <c r="B175" s="450" t="s">
        <v>54</v>
      </c>
      <c r="C175" s="451"/>
      <c r="D175" s="452"/>
      <c r="E175" s="453" t="s">
        <v>106</v>
      </c>
      <c r="F175" s="451"/>
      <c r="G175" s="454"/>
      <c r="I175" s="449"/>
      <c r="J175" s="450" t="s">
        <v>54</v>
      </c>
      <c r="K175" s="451"/>
      <c r="L175" s="452"/>
      <c r="M175" s="453" t="s">
        <v>106</v>
      </c>
      <c r="N175" s="451"/>
      <c r="O175" s="454"/>
      <c r="P175" s="315"/>
      <c r="U175" s="398"/>
    </row>
    <row r="176" spans="1:21" ht="13.5" thickTop="1" x14ac:dyDescent="0.2">
      <c r="A176" s="108" t="s">
        <v>216</v>
      </c>
      <c r="B176" s="111">
        <v>6.4000000000000003E-3</v>
      </c>
      <c r="C176" s="112">
        <v>6.4000000000000003E-3</v>
      </c>
      <c r="D176" s="113">
        <v>6.4999999999999997E-3</v>
      </c>
      <c r="E176" s="114">
        <v>8.0000000000000004E-4</v>
      </c>
      <c r="F176" s="112">
        <v>6.9999999999999999E-4</v>
      </c>
      <c r="G176" s="115">
        <v>5.9999999999999995E-4</v>
      </c>
      <c r="I176" s="108" t="s">
        <v>216</v>
      </c>
      <c r="J176" s="111">
        <v>7.6E-3</v>
      </c>
      <c r="K176" s="112">
        <v>7.7000000000000002E-3</v>
      </c>
      <c r="L176" s="113">
        <v>7.7000000000000002E-3</v>
      </c>
      <c r="M176" s="114">
        <v>8.0000000000000004E-4</v>
      </c>
      <c r="N176" s="112">
        <v>8.0000000000000004E-4</v>
      </c>
      <c r="O176" s="115">
        <v>8.0000000000000004E-4</v>
      </c>
      <c r="P176" s="315"/>
      <c r="U176" s="398"/>
    </row>
    <row r="177" spans="1:21" x14ac:dyDescent="0.2">
      <c r="A177" s="109">
        <v>19</v>
      </c>
      <c r="B177" s="116">
        <v>0.45100000000000001</v>
      </c>
      <c r="C177" s="117">
        <v>0.48499999999999999</v>
      </c>
      <c r="D177" s="118">
        <v>0.49480000000000002</v>
      </c>
      <c r="E177" s="119">
        <v>6.3700000000000007E-2</v>
      </c>
      <c r="F177" s="117">
        <v>5.4600000000000003E-2</v>
      </c>
      <c r="G177" s="120">
        <v>4.6399999999999997E-2</v>
      </c>
      <c r="I177" s="109">
        <v>19</v>
      </c>
      <c r="J177" s="116">
        <v>0.46010000000000001</v>
      </c>
      <c r="K177" s="117">
        <v>0.49580000000000002</v>
      </c>
      <c r="L177" s="118">
        <v>0.5071</v>
      </c>
      <c r="M177" s="119">
        <v>7.17E-2</v>
      </c>
      <c r="N177" s="117">
        <v>6.6600000000000006E-2</v>
      </c>
      <c r="O177" s="120">
        <v>5.7099999999999998E-2</v>
      </c>
      <c r="P177" s="315"/>
      <c r="U177" s="398"/>
    </row>
    <row r="178" spans="1:21" x14ac:dyDescent="0.2">
      <c r="A178" s="109">
        <v>20</v>
      </c>
      <c r="B178" s="116">
        <v>0.2442</v>
      </c>
      <c r="C178" s="117">
        <v>0.24179999999999999</v>
      </c>
      <c r="D178" s="118">
        <v>0.2417</v>
      </c>
      <c r="E178" s="119">
        <v>7.9399999999999998E-2</v>
      </c>
      <c r="F178" s="117">
        <v>7.4800000000000005E-2</v>
      </c>
      <c r="G178" s="120">
        <v>6.93E-2</v>
      </c>
      <c r="I178" s="109">
        <v>20</v>
      </c>
      <c r="J178" s="116">
        <v>0.24840000000000001</v>
      </c>
      <c r="K178" s="117">
        <v>0.2467</v>
      </c>
      <c r="L178" s="118">
        <v>0.2467</v>
      </c>
      <c r="M178" s="119">
        <v>7.85E-2</v>
      </c>
      <c r="N178" s="117">
        <v>7.6100000000000001E-2</v>
      </c>
      <c r="O178" s="120">
        <v>7.17E-2</v>
      </c>
      <c r="P178" s="315"/>
      <c r="U178" s="398"/>
    </row>
    <row r="179" spans="1:21" x14ac:dyDescent="0.2">
      <c r="A179" s="109">
        <v>21</v>
      </c>
      <c r="B179" s="116">
        <v>0.1069</v>
      </c>
      <c r="C179" s="117">
        <v>0.1011</v>
      </c>
      <c r="D179" s="118">
        <v>9.8900000000000002E-2</v>
      </c>
      <c r="E179" s="119">
        <v>7.0199999999999999E-2</v>
      </c>
      <c r="F179" s="117">
        <v>7.0499999999999993E-2</v>
      </c>
      <c r="G179" s="120">
        <v>6.9599999999999995E-2</v>
      </c>
      <c r="I179" s="109">
        <v>21</v>
      </c>
      <c r="J179" s="116">
        <v>0.1026</v>
      </c>
      <c r="K179" s="117">
        <v>9.4100000000000003E-2</v>
      </c>
      <c r="L179" s="118">
        <v>9.2200000000000004E-2</v>
      </c>
      <c r="M179" s="119">
        <v>7.0199999999999999E-2</v>
      </c>
      <c r="N179" s="117">
        <v>7.0499999999999993E-2</v>
      </c>
      <c r="O179" s="120">
        <v>6.9900000000000004E-2</v>
      </c>
      <c r="P179" s="315"/>
      <c r="U179" s="398"/>
    </row>
    <row r="180" spans="1:21" x14ac:dyDescent="0.2">
      <c r="A180" s="109">
        <v>22</v>
      </c>
      <c r="B180" s="116">
        <v>6.6799999999999998E-2</v>
      </c>
      <c r="C180" s="117">
        <v>6.1199999999999997E-2</v>
      </c>
      <c r="D180" s="118">
        <v>5.8999999999999997E-2</v>
      </c>
      <c r="E180" s="119">
        <v>7.3499999999999996E-2</v>
      </c>
      <c r="F180" s="117">
        <v>7.6499999999999999E-2</v>
      </c>
      <c r="G180" s="120">
        <v>7.6200000000000004E-2</v>
      </c>
      <c r="I180" s="109">
        <v>22</v>
      </c>
      <c r="J180" s="116">
        <v>6.1499999999999999E-2</v>
      </c>
      <c r="K180" s="117">
        <v>5.45E-2</v>
      </c>
      <c r="L180" s="118">
        <v>5.1900000000000002E-2</v>
      </c>
      <c r="M180" s="119">
        <v>6.5199999999999994E-2</v>
      </c>
      <c r="N180" s="117">
        <v>6.7000000000000004E-2</v>
      </c>
      <c r="O180" s="120">
        <v>6.7100000000000007E-2</v>
      </c>
      <c r="P180" s="315"/>
      <c r="U180" s="398"/>
    </row>
    <row r="181" spans="1:21" x14ac:dyDescent="0.2">
      <c r="A181" s="109">
        <v>23</v>
      </c>
      <c r="B181" s="116">
        <v>3.9100000000000003E-2</v>
      </c>
      <c r="C181" s="117">
        <v>3.5000000000000003E-2</v>
      </c>
      <c r="D181" s="118">
        <v>3.3799999999999997E-2</v>
      </c>
      <c r="E181" s="119">
        <v>6.4399999999999999E-2</v>
      </c>
      <c r="F181" s="117">
        <v>6.6500000000000004E-2</v>
      </c>
      <c r="G181" s="120">
        <v>6.8000000000000005E-2</v>
      </c>
      <c r="I181" s="109">
        <v>23</v>
      </c>
      <c r="J181" s="116">
        <v>3.9600000000000003E-2</v>
      </c>
      <c r="K181" s="117">
        <v>3.56E-2</v>
      </c>
      <c r="L181" s="118">
        <v>3.3399999999999999E-2</v>
      </c>
      <c r="M181" s="119">
        <v>6.4199999999999993E-2</v>
      </c>
      <c r="N181" s="117">
        <v>6.5799999999999997E-2</v>
      </c>
      <c r="O181" s="120">
        <v>6.6500000000000004E-2</v>
      </c>
      <c r="P181" s="315"/>
      <c r="U181" s="398"/>
    </row>
    <row r="182" spans="1:21" x14ac:dyDescent="0.2">
      <c r="A182" s="109">
        <v>24</v>
      </c>
      <c r="B182" s="116">
        <v>3.15E-2</v>
      </c>
      <c r="C182" s="117">
        <v>3.0099999999999998E-2</v>
      </c>
      <c r="D182" s="118">
        <v>2.87E-2</v>
      </c>
      <c r="E182" s="119">
        <v>5.74E-2</v>
      </c>
      <c r="F182" s="117">
        <v>5.9200000000000003E-2</v>
      </c>
      <c r="G182" s="120">
        <v>5.9900000000000002E-2</v>
      </c>
      <c r="I182" s="109">
        <v>24</v>
      </c>
      <c r="J182" s="116">
        <v>3.0200000000000001E-2</v>
      </c>
      <c r="K182" s="117">
        <v>2.8899999999999999E-2</v>
      </c>
      <c r="L182" s="118">
        <v>2.7400000000000001E-2</v>
      </c>
      <c r="M182" s="119">
        <v>5.4399999999999997E-2</v>
      </c>
      <c r="N182" s="117">
        <v>5.6300000000000003E-2</v>
      </c>
      <c r="O182" s="120">
        <v>5.6099999999999997E-2</v>
      </c>
      <c r="U182" s="398"/>
    </row>
    <row r="183" spans="1:21" x14ac:dyDescent="0.2">
      <c r="A183" s="109">
        <v>25</v>
      </c>
      <c r="B183" s="116">
        <v>2.0299999999999999E-2</v>
      </c>
      <c r="C183" s="117">
        <v>1.89E-2</v>
      </c>
      <c r="D183" s="118">
        <v>1.8200000000000001E-2</v>
      </c>
      <c r="E183" s="119">
        <v>5.4399999999999997E-2</v>
      </c>
      <c r="F183" s="117">
        <v>5.4100000000000002E-2</v>
      </c>
      <c r="G183" s="120">
        <v>5.4100000000000002E-2</v>
      </c>
      <c r="I183" s="109">
        <v>25</v>
      </c>
      <c r="J183" s="116">
        <v>1.7899999999999999E-2</v>
      </c>
      <c r="K183" s="117">
        <v>1.67E-2</v>
      </c>
      <c r="L183" s="118">
        <v>1.5699999999999999E-2</v>
      </c>
      <c r="M183" s="119">
        <v>4.6399999999999997E-2</v>
      </c>
      <c r="N183" s="117">
        <v>4.7100000000000003E-2</v>
      </c>
      <c r="O183" s="120">
        <v>4.7399999999999998E-2</v>
      </c>
      <c r="U183" s="398"/>
    </row>
    <row r="184" spans="1:21" x14ac:dyDescent="0.2">
      <c r="A184" s="109">
        <v>26</v>
      </c>
      <c r="B184" s="116">
        <v>5.7000000000000002E-3</v>
      </c>
      <c r="C184" s="117">
        <v>4.0000000000000001E-3</v>
      </c>
      <c r="D184" s="118">
        <v>3.7000000000000002E-3</v>
      </c>
      <c r="E184" s="119">
        <v>4.58E-2</v>
      </c>
      <c r="F184" s="117">
        <v>4.58E-2</v>
      </c>
      <c r="G184" s="120">
        <v>4.5999999999999999E-2</v>
      </c>
      <c r="I184" s="109">
        <v>26</v>
      </c>
      <c r="J184" s="116">
        <v>4.7999999999999996E-3</v>
      </c>
      <c r="K184" s="117">
        <v>3.0000000000000001E-3</v>
      </c>
      <c r="L184" s="118">
        <v>2.8E-3</v>
      </c>
      <c r="M184" s="119">
        <v>4.2500000000000003E-2</v>
      </c>
      <c r="N184" s="117">
        <v>4.24E-2</v>
      </c>
      <c r="O184" s="120">
        <v>4.2599999999999999E-2</v>
      </c>
      <c r="U184" s="398"/>
    </row>
    <row r="185" spans="1:21" x14ac:dyDescent="0.2">
      <c r="A185" s="109">
        <v>27</v>
      </c>
      <c r="B185" s="116">
        <v>3.8E-3</v>
      </c>
      <c r="C185" s="117">
        <v>2.3999999999999998E-3</v>
      </c>
      <c r="D185" s="118">
        <v>2E-3</v>
      </c>
      <c r="E185" s="119">
        <v>3.78E-2</v>
      </c>
      <c r="F185" s="117">
        <v>3.73E-2</v>
      </c>
      <c r="G185" s="120">
        <v>3.6499999999999998E-2</v>
      </c>
      <c r="I185" s="109">
        <v>27</v>
      </c>
      <c r="J185" s="116">
        <v>3.5999999999999999E-3</v>
      </c>
      <c r="K185" s="117">
        <v>2.2000000000000001E-3</v>
      </c>
      <c r="L185" s="118">
        <v>1.9E-3</v>
      </c>
      <c r="M185" s="119">
        <v>3.7999999999999999E-2</v>
      </c>
      <c r="N185" s="117">
        <v>3.78E-2</v>
      </c>
      <c r="O185" s="120">
        <v>3.8600000000000002E-2</v>
      </c>
      <c r="U185" s="398"/>
    </row>
    <row r="186" spans="1:21" x14ac:dyDescent="0.2">
      <c r="A186" s="109">
        <v>28</v>
      </c>
      <c r="B186" s="116">
        <v>3.2000000000000002E-3</v>
      </c>
      <c r="C186" s="117">
        <v>1.9E-3</v>
      </c>
      <c r="D186" s="118">
        <v>1.6999999999999999E-3</v>
      </c>
      <c r="E186" s="119">
        <v>3.49E-2</v>
      </c>
      <c r="F186" s="117">
        <v>3.5400000000000001E-2</v>
      </c>
      <c r="G186" s="120">
        <v>3.5999999999999997E-2</v>
      </c>
      <c r="I186" s="109">
        <v>28</v>
      </c>
      <c r="J186" s="116">
        <v>2.5999999999999999E-3</v>
      </c>
      <c r="K186" s="117">
        <v>1.9E-3</v>
      </c>
      <c r="L186" s="118">
        <v>1.5E-3</v>
      </c>
      <c r="M186" s="119">
        <v>3.3799999999999997E-2</v>
      </c>
      <c r="N186" s="117">
        <v>3.3300000000000003E-2</v>
      </c>
      <c r="O186" s="120">
        <v>3.4000000000000002E-2</v>
      </c>
      <c r="U186" s="398"/>
    </row>
    <row r="187" spans="1:21" x14ac:dyDescent="0.2">
      <c r="A187" s="109">
        <v>29</v>
      </c>
      <c r="B187" s="116">
        <v>2.3E-3</v>
      </c>
      <c r="C187" s="117">
        <v>1.5E-3</v>
      </c>
      <c r="D187" s="118">
        <v>1.2999999999999999E-3</v>
      </c>
      <c r="E187" s="119">
        <v>3.1300000000000001E-2</v>
      </c>
      <c r="F187" s="117">
        <v>3.1300000000000001E-2</v>
      </c>
      <c r="G187" s="120">
        <v>3.15E-2</v>
      </c>
      <c r="I187" s="109">
        <v>29</v>
      </c>
      <c r="J187" s="116">
        <v>2.3E-3</v>
      </c>
      <c r="K187" s="117">
        <v>1.4E-3</v>
      </c>
      <c r="L187" s="118">
        <v>1.1999999999999999E-3</v>
      </c>
      <c r="M187" s="119">
        <v>3.27E-2</v>
      </c>
      <c r="N187" s="117">
        <v>3.4099999999999998E-2</v>
      </c>
      <c r="O187" s="120">
        <v>3.4500000000000003E-2</v>
      </c>
      <c r="U187" s="398"/>
    </row>
    <row r="188" spans="1:21" ht="13.5" thickBot="1" x14ac:dyDescent="0.25">
      <c r="A188" s="110" t="s">
        <v>27</v>
      </c>
      <c r="B188" s="187">
        <v>1.8599999999999998E-2</v>
      </c>
      <c r="C188" s="122">
        <v>1.0699999999999999E-2</v>
      </c>
      <c r="D188" s="123">
        <v>9.7999999999999997E-3</v>
      </c>
      <c r="E188" s="124">
        <v>0.3866</v>
      </c>
      <c r="F188" s="122">
        <v>0.39340000000000003</v>
      </c>
      <c r="G188" s="125">
        <v>0.40579999999999999</v>
      </c>
      <c r="I188" s="110" t="s">
        <v>27</v>
      </c>
      <c r="J188" s="187">
        <v>1.89E-2</v>
      </c>
      <c r="K188" s="122">
        <v>1.15E-2</v>
      </c>
      <c r="L188" s="123">
        <v>1.0500000000000001E-2</v>
      </c>
      <c r="M188" s="124">
        <v>0.40160000000000001</v>
      </c>
      <c r="N188" s="122">
        <v>0.4022</v>
      </c>
      <c r="O188" s="125">
        <v>0.41389999999999999</v>
      </c>
      <c r="U188" s="398"/>
    </row>
    <row r="189" spans="1:21" ht="13.5" thickTop="1" x14ac:dyDescent="0.2">
      <c r="U189" s="398"/>
    </row>
    <row r="190" spans="1:21" ht="13.5" thickBot="1" x14ac:dyDescent="0.25">
      <c r="A190" s="127" t="s">
        <v>227</v>
      </c>
      <c r="B190" s="201"/>
      <c r="C190" s="201"/>
      <c r="D190" s="201"/>
      <c r="E190" s="201"/>
      <c r="F190" s="201"/>
      <c r="G190" s="201"/>
      <c r="I190" s="127" t="s">
        <v>230</v>
      </c>
      <c r="J190" s="201"/>
      <c r="K190" s="201"/>
      <c r="L190" s="201"/>
      <c r="M190" s="201"/>
      <c r="N190" s="201"/>
      <c r="O190" s="201"/>
      <c r="U190" s="398"/>
    </row>
    <row r="191" spans="1:21" ht="51.75" thickTop="1" x14ac:dyDescent="0.2">
      <c r="A191" s="448" t="s">
        <v>228</v>
      </c>
      <c r="B191" s="103" t="s">
        <v>66</v>
      </c>
      <c r="C191" s="104" t="s">
        <v>67</v>
      </c>
      <c r="D191" s="105" t="s">
        <v>68</v>
      </c>
      <c r="E191" s="106" t="s">
        <v>66</v>
      </c>
      <c r="F191" s="104" t="s">
        <v>67</v>
      </c>
      <c r="G191" s="107" t="s">
        <v>68</v>
      </c>
      <c r="I191" s="448" t="s">
        <v>233</v>
      </c>
      <c r="J191" s="103" t="s">
        <v>66</v>
      </c>
      <c r="K191" s="104" t="s">
        <v>67</v>
      </c>
      <c r="L191" s="105" t="s">
        <v>68</v>
      </c>
      <c r="M191" s="106" t="s">
        <v>66</v>
      </c>
      <c r="N191" s="104" t="s">
        <v>67</v>
      </c>
      <c r="O191" s="107" t="s">
        <v>68</v>
      </c>
      <c r="U191" s="398"/>
    </row>
    <row r="192" spans="1:21" ht="13.5" thickBot="1" x14ac:dyDescent="0.25">
      <c r="A192" s="449"/>
      <c r="B192" s="450" t="s">
        <v>54</v>
      </c>
      <c r="C192" s="451"/>
      <c r="D192" s="452"/>
      <c r="E192" s="453" t="s">
        <v>106</v>
      </c>
      <c r="F192" s="451"/>
      <c r="G192" s="454"/>
      <c r="I192" s="449"/>
      <c r="J192" s="450" t="s">
        <v>54</v>
      </c>
      <c r="K192" s="451"/>
      <c r="L192" s="452"/>
      <c r="M192" s="453" t="s">
        <v>106</v>
      </c>
      <c r="N192" s="451"/>
      <c r="O192" s="454"/>
      <c r="U192" s="398"/>
    </row>
    <row r="193" spans="1:21" ht="13.5" thickTop="1" x14ac:dyDescent="0.2">
      <c r="A193" s="108" t="s">
        <v>216</v>
      </c>
      <c r="B193" s="111">
        <v>7.7000000000000002E-3</v>
      </c>
      <c r="C193" s="112">
        <v>7.7000000000000002E-3</v>
      </c>
      <c r="D193" s="113">
        <v>7.6E-3</v>
      </c>
      <c r="E193" s="114">
        <v>8.0000000000000004E-4</v>
      </c>
      <c r="F193" s="112">
        <v>8.0000000000000004E-4</v>
      </c>
      <c r="G193" s="115">
        <v>6.9999999999999999E-4</v>
      </c>
      <c r="I193" s="108" t="s">
        <v>216</v>
      </c>
      <c r="J193" s="111">
        <v>8.3999999999999995E-3</v>
      </c>
      <c r="K193" s="112">
        <v>8.0999999999999996E-3</v>
      </c>
      <c r="L193" s="113">
        <v>7.9000000000000008E-3</v>
      </c>
      <c r="M193" s="114">
        <v>1.1000000000000001E-3</v>
      </c>
      <c r="N193" s="112">
        <v>8.9999999999999998E-4</v>
      </c>
      <c r="O193" s="115">
        <v>1E-3</v>
      </c>
      <c r="U193" s="398"/>
    </row>
    <row r="194" spans="1:21" x14ac:dyDescent="0.2">
      <c r="A194" s="109">
        <v>19</v>
      </c>
      <c r="B194" s="116">
        <v>0.46679999999999999</v>
      </c>
      <c r="C194" s="117">
        <v>0.50760000000000005</v>
      </c>
      <c r="D194" s="118">
        <v>0.51759999999999995</v>
      </c>
      <c r="E194" s="119">
        <v>8.5599999999999996E-2</v>
      </c>
      <c r="F194" s="117">
        <v>8.6199999999999999E-2</v>
      </c>
      <c r="G194" s="120">
        <v>7.5700000000000003E-2</v>
      </c>
      <c r="I194" s="109">
        <v>19</v>
      </c>
      <c r="J194" s="116">
        <v>0.46339999999999998</v>
      </c>
      <c r="K194" s="117">
        <v>0.50749999999999995</v>
      </c>
      <c r="L194" s="118">
        <v>0.51529999999999998</v>
      </c>
      <c r="M194" s="119">
        <v>9.1399999999999995E-2</v>
      </c>
      <c r="N194" s="117">
        <v>8.4400000000000003E-2</v>
      </c>
      <c r="O194" s="120">
        <v>7.3300000000000004E-2</v>
      </c>
      <c r="U194" s="398"/>
    </row>
    <row r="195" spans="1:21" x14ac:dyDescent="0.2">
      <c r="A195" s="109">
        <v>20</v>
      </c>
      <c r="B195" s="116">
        <v>0.2475</v>
      </c>
      <c r="C195" s="117">
        <v>0.24460000000000001</v>
      </c>
      <c r="D195" s="118">
        <v>0.2445</v>
      </c>
      <c r="E195" s="119">
        <v>8.3900000000000002E-2</v>
      </c>
      <c r="F195" s="117">
        <v>8.5900000000000004E-2</v>
      </c>
      <c r="G195" s="120">
        <v>7.9699999999999993E-2</v>
      </c>
      <c r="I195" s="109">
        <v>20</v>
      </c>
      <c r="J195" s="116">
        <v>0.24410000000000001</v>
      </c>
      <c r="K195" s="117">
        <v>0.2392</v>
      </c>
      <c r="L195" s="118">
        <v>0.2389</v>
      </c>
      <c r="M195" s="119">
        <v>9.6699999999999994E-2</v>
      </c>
      <c r="N195" s="117">
        <v>9.7100000000000006E-2</v>
      </c>
      <c r="O195" s="120">
        <v>9.1700000000000004E-2</v>
      </c>
      <c r="U195" s="398"/>
    </row>
    <row r="196" spans="1:21" x14ac:dyDescent="0.2">
      <c r="A196" s="109">
        <v>21</v>
      </c>
      <c r="B196" s="116">
        <v>0.1019</v>
      </c>
      <c r="C196" s="117">
        <v>9.3700000000000006E-2</v>
      </c>
      <c r="D196" s="118">
        <v>9.1999999999999998E-2</v>
      </c>
      <c r="E196" s="119">
        <v>6.7199999999999996E-2</v>
      </c>
      <c r="F196" s="117">
        <v>6.8400000000000002E-2</v>
      </c>
      <c r="G196" s="120">
        <v>6.7799999999999999E-2</v>
      </c>
      <c r="I196" s="109">
        <v>21</v>
      </c>
      <c r="J196" s="116">
        <v>0.1024</v>
      </c>
      <c r="K196" s="117">
        <v>9.2899999999999996E-2</v>
      </c>
      <c r="L196" s="118">
        <v>9.0800000000000006E-2</v>
      </c>
      <c r="M196" s="119">
        <v>7.6100000000000001E-2</v>
      </c>
      <c r="N196" s="117">
        <v>7.8200000000000006E-2</v>
      </c>
      <c r="O196" s="120">
        <v>7.8899999999999998E-2</v>
      </c>
      <c r="U196" s="398"/>
    </row>
    <row r="197" spans="1:21" x14ac:dyDescent="0.2">
      <c r="A197" s="109">
        <v>22</v>
      </c>
      <c r="B197" s="116">
        <v>5.9799999999999999E-2</v>
      </c>
      <c r="C197" s="117">
        <v>5.3100000000000001E-2</v>
      </c>
      <c r="D197" s="118">
        <v>5.0799999999999998E-2</v>
      </c>
      <c r="E197" s="119">
        <v>6.88E-2</v>
      </c>
      <c r="F197" s="117">
        <v>7.0300000000000001E-2</v>
      </c>
      <c r="G197" s="120">
        <v>7.0999999999999994E-2</v>
      </c>
      <c r="I197" s="109">
        <v>22</v>
      </c>
      <c r="J197" s="116">
        <v>6.6000000000000003E-2</v>
      </c>
      <c r="K197" s="117">
        <v>5.7599999999999998E-2</v>
      </c>
      <c r="L197" s="118">
        <v>5.6099999999999997E-2</v>
      </c>
      <c r="M197" s="119">
        <v>7.4399999999999994E-2</v>
      </c>
      <c r="N197" s="117">
        <v>7.4999999999999997E-2</v>
      </c>
      <c r="O197" s="120">
        <v>7.4800000000000005E-2</v>
      </c>
      <c r="U197" s="398"/>
    </row>
    <row r="198" spans="1:21" x14ac:dyDescent="0.2">
      <c r="A198" s="109">
        <v>23</v>
      </c>
      <c r="B198" s="116">
        <v>3.7600000000000001E-2</v>
      </c>
      <c r="C198" s="117">
        <v>3.27E-2</v>
      </c>
      <c r="D198" s="118">
        <v>3.0700000000000002E-2</v>
      </c>
      <c r="E198" s="119">
        <v>6.0499999999999998E-2</v>
      </c>
      <c r="F198" s="117">
        <v>6.1800000000000001E-2</v>
      </c>
      <c r="G198" s="120">
        <v>6.1499999999999999E-2</v>
      </c>
      <c r="I198" s="109">
        <v>23</v>
      </c>
      <c r="J198" s="116">
        <v>3.9399999999999998E-2</v>
      </c>
      <c r="K198" s="117">
        <v>3.3599999999999998E-2</v>
      </c>
      <c r="L198" s="118">
        <v>3.2500000000000001E-2</v>
      </c>
      <c r="M198" s="119">
        <v>6.2399999999999997E-2</v>
      </c>
      <c r="N198" s="117">
        <v>6.2700000000000006E-2</v>
      </c>
      <c r="O198" s="120">
        <v>6.2700000000000006E-2</v>
      </c>
      <c r="U198" s="398"/>
    </row>
    <row r="199" spans="1:21" x14ac:dyDescent="0.2">
      <c r="A199" s="109">
        <v>24</v>
      </c>
      <c r="B199" s="116">
        <v>2.9100000000000001E-2</v>
      </c>
      <c r="C199" s="117">
        <v>2.64E-2</v>
      </c>
      <c r="D199" s="118">
        <v>2.5100000000000001E-2</v>
      </c>
      <c r="E199" s="119">
        <v>5.4800000000000001E-2</v>
      </c>
      <c r="F199" s="117">
        <v>5.5399999999999998E-2</v>
      </c>
      <c r="G199" s="120">
        <v>5.6800000000000003E-2</v>
      </c>
      <c r="I199" s="109">
        <v>24</v>
      </c>
      <c r="J199" s="116">
        <v>3.0499999999999999E-2</v>
      </c>
      <c r="K199" s="117">
        <v>2.7699999999999999E-2</v>
      </c>
      <c r="L199" s="118">
        <v>2.69E-2</v>
      </c>
      <c r="M199" s="119">
        <v>5.1999999999999998E-2</v>
      </c>
      <c r="N199" s="117">
        <v>5.3900000000000003E-2</v>
      </c>
      <c r="O199" s="120">
        <v>5.5100000000000003E-2</v>
      </c>
      <c r="U199" s="398"/>
    </row>
    <row r="200" spans="1:21" x14ac:dyDescent="0.2">
      <c r="A200" s="109">
        <v>25</v>
      </c>
      <c r="B200" s="116">
        <v>1.67E-2</v>
      </c>
      <c r="C200" s="117">
        <v>1.47E-2</v>
      </c>
      <c r="D200" s="118">
        <v>1.4E-2</v>
      </c>
      <c r="E200" s="119">
        <v>4.3099999999999999E-2</v>
      </c>
      <c r="F200" s="117">
        <v>4.3999999999999997E-2</v>
      </c>
      <c r="G200" s="120">
        <v>4.41E-2</v>
      </c>
      <c r="I200" s="109">
        <v>25</v>
      </c>
      <c r="J200" s="116">
        <v>1.89E-2</v>
      </c>
      <c r="K200" s="117">
        <v>1.7399999999999999E-2</v>
      </c>
      <c r="L200" s="118">
        <v>1.7100000000000001E-2</v>
      </c>
      <c r="M200" s="119">
        <v>4.3400000000000001E-2</v>
      </c>
      <c r="N200" s="117">
        <v>4.4299999999999999E-2</v>
      </c>
      <c r="O200" s="120">
        <v>4.48E-2</v>
      </c>
      <c r="U200" s="398"/>
    </row>
    <row r="201" spans="1:21" x14ac:dyDescent="0.2">
      <c r="A201" s="109">
        <v>26</v>
      </c>
      <c r="B201" s="116">
        <v>4.3E-3</v>
      </c>
      <c r="C201" s="117">
        <v>2.5999999999999999E-3</v>
      </c>
      <c r="D201" s="118">
        <v>2.3999999999999998E-3</v>
      </c>
      <c r="E201" s="119">
        <v>3.6400000000000002E-2</v>
      </c>
      <c r="F201" s="117">
        <v>3.5900000000000001E-2</v>
      </c>
      <c r="G201" s="120">
        <v>3.6499999999999998E-2</v>
      </c>
      <c r="I201" s="109">
        <v>26</v>
      </c>
      <c r="J201" s="116">
        <v>4.1999999999999997E-3</v>
      </c>
      <c r="K201" s="117">
        <v>2.8E-3</v>
      </c>
      <c r="L201" s="118">
        <v>2.5999999999999999E-3</v>
      </c>
      <c r="M201" s="119">
        <v>3.2899999999999999E-2</v>
      </c>
      <c r="N201" s="117">
        <v>3.2300000000000002E-2</v>
      </c>
      <c r="O201" s="120">
        <v>3.3399999999999999E-2</v>
      </c>
      <c r="U201" s="398"/>
    </row>
    <row r="202" spans="1:21" x14ac:dyDescent="0.2">
      <c r="A202" s="109">
        <v>27</v>
      </c>
      <c r="B202" s="116">
        <v>3.5000000000000001E-3</v>
      </c>
      <c r="C202" s="117">
        <v>2.2000000000000001E-3</v>
      </c>
      <c r="D202" s="118">
        <v>2E-3</v>
      </c>
      <c r="E202" s="119">
        <v>3.7400000000000003E-2</v>
      </c>
      <c r="F202" s="117">
        <v>3.7499999999999999E-2</v>
      </c>
      <c r="G202" s="120">
        <v>3.78E-2</v>
      </c>
      <c r="I202" s="109">
        <v>27</v>
      </c>
      <c r="J202" s="116">
        <v>2.7000000000000001E-3</v>
      </c>
      <c r="K202" s="117">
        <v>1.6999999999999999E-3</v>
      </c>
      <c r="L202" s="118">
        <v>1.6000000000000001E-3</v>
      </c>
      <c r="M202" s="119">
        <v>2.9100000000000001E-2</v>
      </c>
      <c r="N202" s="117">
        <v>2.9399999999999999E-2</v>
      </c>
      <c r="O202" s="120">
        <v>2.98E-2</v>
      </c>
      <c r="U202" s="398"/>
    </row>
    <row r="203" spans="1:21" x14ac:dyDescent="0.2">
      <c r="A203" s="109">
        <v>28</v>
      </c>
      <c r="B203" s="116">
        <v>2.5999999999999999E-3</v>
      </c>
      <c r="C203" s="117">
        <v>1.5E-3</v>
      </c>
      <c r="D203" s="118">
        <v>1.4E-3</v>
      </c>
      <c r="E203" s="119">
        <v>3.4799999999999998E-2</v>
      </c>
      <c r="F203" s="117">
        <v>3.3399999999999999E-2</v>
      </c>
      <c r="G203" s="120">
        <v>3.4099999999999998E-2</v>
      </c>
      <c r="I203" s="109">
        <v>28</v>
      </c>
      <c r="J203" s="116">
        <v>2.3999999999999998E-3</v>
      </c>
      <c r="K203" s="117">
        <v>1.1999999999999999E-3</v>
      </c>
      <c r="L203" s="118">
        <v>1.1000000000000001E-3</v>
      </c>
      <c r="M203" s="119">
        <v>2.9700000000000001E-2</v>
      </c>
      <c r="N203" s="117">
        <v>2.9499999999999998E-2</v>
      </c>
      <c r="O203" s="120">
        <v>3.0200000000000001E-2</v>
      </c>
      <c r="U203" s="398"/>
    </row>
    <row r="204" spans="1:21" x14ac:dyDescent="0.2">
      <c r="A204" s="109">
        <v>29</v>
      </c>
      <c r="B204" s="116">
        <v>2.3E-3</v>
      </c>
      <c r="C204" s="117">
        <v>1.1999999999999999E-3</v>
      </c>
      <c r="D204" s="118">
        <v>1.1000000000000001E-3</v>
      </c>
      <c r="E204" s="119">
        <v>3.1099999999999999E-2</v>
      </c>
      <c r="F204" s="117">
        <v>3.0599999999999999E-2</v>
      </c>
      <c r="G204" s="120">
        <v>3.0800000000000001E-2</v>
      </c>
      <c r="I204" s="109">
        <v>29</v>
      </c>
      <c r="J204" s="116">
        <v>2E-3</v>
      </c>
      <c r="K204" s="117">
        <v>1.1999999999999999E-3</v>
      </c>
      <c r="L204" s="118">
        <v>1E-3</v>
      </c>
      <c r="M204" s="119">
        <v>2.8500000000000001E-2</v>
      </c>
      <c r="N204" s="117">
        <v>2.75E-2</v>
      </c>
      <c r="O204" s="120">
        <v>2.76E-2</v>
      </c>
      <c r="U204" s="398"/>
    </row>
    <row r="205" spans="1:21" ht="13.5" thickBot="1" x14ac:dyDescent="0.25">
      <c r="A205" s="110" t="s">
        <v>27</v>
      </c>
      <c r="B205" s="187">
        <v>2.01E-2</v>
      </c>
      <c r="C205" s="122">
        <v>1.2E-2</v>
      </c>
      <c r="D205" s="123">
        <v>1.09E-2</v>
      </c>
      <c r="E205" s="124">
        <v>0.3957</v>
      </c>
      <c r="F205" s="122">
        <v>0.38990000000000002</v>
      </c>
      <c r="G205" s="125">
        <v>0.40360000000000001</v>
      </c>
      <c r="I205" s="110" t="s">
        <v>27</v>
      </c>
      <c r="J205" s="187">
        <v>1.5699999999999999E-2</v>
      </c>
      <c r="K205" s="122">
        <v>9.1000000000000004E-3</v>
      </c>
      <c r="L205" s="123">
        <v>8.3000000000000001E-3</v>
      </c>
      <c r="M205" s="124">
        <v>0.38219999999999998</v>
      </c>
      <c r="N205" s="122">
        <v>0.38490000000000002</v>
      </c>
      <c r="O205" s="125">
        <v>0.39679999999999999</v>
      </c>
      <c r="U205" s="398"/>
    </row>
    <row r="206" spans="1:21" ht="13.5" thickTop="1" x14ac:dyDescent="0.2">
      <c r="U206" s="398"/>
    </row>
    <row r="207" spans="1:21" ht="13.5" thickBot="1" x14ac:dyDescent="0.25">
      <c r="A207" s="127" t="s">
        <v>232</v>
      </c>
      <c r="B207" s="201"/>
      <c r="C207" s="201"/>
      <c r="D207" s="201"/>
      <c r="E207" s="201"/>
      <c r="F207" s="201"/>
      <c r="G207" s="201"/>
      <c r="I207" s="127" t="s">
        <v>236</v>
      </c>
      <c r="J207" s="201"/>
      <c r="K207" s="201"/>
      <c r="L207" s="201"/>
      <c r="M207" s="201"/>
      <c r="N207" s="201"/>
      <c r="O207" s="201"/>
      <c r="U207" s="398"/>
    </row>
    <row r="208" spans="1:21" ht="51.75" thickTop="1" x14ac:dyDescent="0.2">
      <c r="A208" s="448" t="s">
        <v>234</v>
      </c>
      <c r="B208" s="103" t="s">
        <v>66</v>
      </c>
      <c r="C208" s="104" t="s">
        <v>67</v>
      </c>
      <c r="D208" s="105" t="s">
        <v>68</v>
      </c>
      <c r="E208" s="106" t="s">
        <v>66</v>
      </c>
      <c r="F208" s="104" t="s">
        <v>67</v>
      </c>
      <c r="G208" s="107" t="s">
        <v>68</v>
      </c>
      <c r="I208" s="448" t="s">
        <v>234</v>
      </c>
      <c r="J208" s="103" t="s">
        <v>66</v>
      </c>
      <c r="K208" s="104" t="s">
        <v>67</v>
      </c>
      <c r="L208" s="105" t="s">
        <v>68</v>
      </c>
      <c r="M208" s="106" t="s">
        <v>66</v>
      </c>
      <c r="N208" s="104" t="s">
        <v>67</v>
      </c>
      <c r="O208" s="107" t="s">
        <v>68</v>
      </c>
      <c r="U208" s="398"/>
    </row>
    <row r="209" spans="1:21" ht="13.5" thickBot="1" x14ac:dyDescent="0.25">
      <c r="A209" s="449"/>
      <c r="B209" s="450" t="s">
        <v>54</v>
      </c>
      <c r="C209" s="451"/>
      <c r="D209" s="452"/>
      <c r="E209" s="453" t="s">
        <v>106</v>
      </c>
      <c r="F209" s="451"/>
      <c r="G209" s="454"/>
      <c r="I209" s="449"/>
      <c r="J209" s="450" t="s">
        <v>54</v>
      </c>
      <c r="K209" s="451"/>
      <c r="L209" s="452"/>
      <c r="M209" s="453" t="s">
        <v>106</v>
      </c>
      <c r="N209" s="451"/>
      <c r="O209" s="454"/>
      <c r="U209" s="398"/>
    </row>
    <row r="210" spans="1:21" ht="13.5" thickTop="1" x14ac:dyDescent="0.2">
      <c r="A210" s="108" t="s">
        <v>216</v>
      </c>
      <c r="B210" s="111">
        <v>8.8000000000000005E-3</v>
      </c>
      <c r="C210" s="112">
        <v>8.9999999999999993E-3</v>
      </c>
      <c r="D210" s="113">
        <v>8.8000000000000005E-3</v>
      </c>
      <c r="E210" s="114">
        <v>1.2999999999999999E-3</v>
      </c>
      <c r="F210" s="112">
        <v>1.2999999999999999E-3</v>
      </c>
      <c r="G210" s="115">
        <v>1.1000000000000001E-3</v>
      </c>
      <c r="I210" s="108" t="s">
        <v>216</v>
      </c>
      <c r="J210" s="111">
        <v>8.9999999999999993E-3</v>
      </c>
      <c r="K210" s="112">
        <v>8.9999999999999993E-3</v>
      </c>
      <c r="L210" s="113">
        <v>8.8000000000000005E-3</v>
      </c>
      <c r="M210" s="114">
        <v>1.6000000000000001E-3</v>
      </c>
      <c r="N210" s="112">
        <v>1.6999999999999999E-3</v>
      </c>
      <c r="O210" s="115">
        <v>1.1000000000000001E-3</v>
      </c>
      <c r="U210" s="398"/>
    </row>
    <row r="211" spans="1:21" x14ac:dyDescent="0.2">
      <c r="A211" s="109">
        <v>19</v>
      </c>
      <c r="B211" s="116">
        <v>0.46739999999999998</v>
      </c>
      <c r="C211" s="117">
        <v>0.51470000000000005</v>
      </c>
      <c r="D211" s="118">
        <v>0.52290000000000003</v>
      </c>
      <c r="E211" s="119">
        <v>9.5600000000000004E-2</v>
      </c>
      <c r="F211" s="117">
        <v>9.2200000000000004E-2</v>
      </c>
      <c r="G211" s="120">
        <v>7.9899999999999999E-2</v>
      </c>
      <c r="I211" s="109">
        <v>19</v>
      </c>
      <c r="J211" s="116">
        <v>0.48349999999999999</v>
      </c>
      <c r="K211" s="117">
        <v>0.52980000000000005</v>
      </c>
      <c r="L211" s="118">
        <v>0.53949999999999998</v>
      </c>
      <c r="M211" s="119">
        <v>0.1176</v>
      </c>
      <c r="N211" s="117">
        <v>0.1132</v>
      </c>
      <c r="O211" s="120">
        <v>9.1800000000000007E-2</v>
      </c>
      <c r="U211" s="398"/>
    </row>
    <row r="212" spans="1:21" x14ac:dyDescent="0.2">
      <c r="A212" s="109">
        <v>20</v>
      </c>
      <c r="B212" s="116">
        <v>0.2455</v>
      </c>
      <c r="C212" s="117">
        <v>0.24030000000000001</v>
      </c>
      <c r="D212" s="118">
        <v>0.24030000000000001</v>
      </c>
      <c r="E212" s="119">
        <v>9.35E-2</v>
      </c>
      <c r="F212" s="117">
        <v>9.5799999999999996E-2</v>
      </c>
      <c r="G212" s="120">
        <v>9.0499999999999997E-2</v>
      </c>
      <c r="I212" s="109">
        <v>20</v>
      </c>
      <c r="J212" s="116">
        <v>0.24479999999999999</v>
      </c>
      <c r="K212" s="117">
        <v>0.23880000000000001</v>
      </c>
      <c r="L212" s="118">
        <v>0.23760000000000001</v>
      </c>
      <c r="M212" s="119">
        <v>0.104</v>
      </c>
      <c r="N212" s="117">
        <v>0.1027</v>
      </c>
      <c r="O212" s="120">
        <v>9.7600000000000006E-2</v>
      </c>
      <c r="U212" s="398"/>
    </row>
    <row r="213" spans="1:21" x14ac:dyDescent="0.2">
      <c r="A213" s="109">
        <v>21</v>
      </c>
      <c r="B213" s="116">
        <v>9.8699999999999996E-2</v>
      </c>
      <c r="C213" s="117">
        <v>8.7999999999999995E-2</v>
      </c>
      <c r="D213" s="118">
        <v>8.6400000000000005E-2</v>
      </c>
      <c r="E213" s="119">
        <v>7.3999999999999996E-2</v>
      </c>
      <c r="F213" s="117">
        <v>7.3800000000000004E-2</v>
      </c>
      <c r="G213" s="120">
        <v>7.3899999999999993E-2</v>
      </c>
      <c r="I213" s="109">
        <v>21</v>
      </c>
      <c r="J213" s="116">
        <v>9.2100000000000001E-2</v>
      </c>
      <c r="K213" s="117">
        <v>8.0699999999999994E-2</v>
      </c>
      <c r="L213" s="118">
        <v>7.8799999999999995E-2</v>
      </c>
      <c r="M213" s="119">
        <v>7.1999999999999995E-2</v>
      </c>
      <c r="N213" s="117">
        <v>7.4200000000000002E-2</v>
      </c>
      <c r="O213" s="120">
        <v>7.5200000000000003E-2</v>
      </c>
      <c r="U213" s="398"/>
    </row>
    <row r="214" spans="1:21" x14ac:dyDescent="0.2">
      <c r="A214" s="109">
        <v>22</v>
      </c>
      <c r="B214" s="116">
        <v>6.4399999999999999E-2</v>
      </c>
      <c r="C214" s="117">
        <v>5.5599999999999997E-2</v>
      </c>
      <c r="D214" s="118">
        <v>5.3600000000000002E-2</v>
      </c>
      <c r="E214" s="119">
        <v>7.0900000000000005E-2</v>
      </c>
      <c r="F214" s="117">
        <v>7.3499999999999996E-2</v>
      </c>
      <c r="G214" s="120">
        <v>7.4200000000000002E-2</v>
      </c>
      <c r="I214" s="109">
        <v>22</v>
      </c>
      <c r="J214" s="116">
        <v>6.0699999999999997E-2</v>
      </c>
      <c r="K214" s="117">
        <v>5.3100000000000001E-2</v>
      </c>
      <c r="L214" s="118">
        <v>5.0599999999999999E-2</v>
      </c>
      <c r="M214" s="119">
        <v>7.0999999999999994E-2</v>
      </c>
      <c r="N214" s="117">
        <v>7.3099999999999998E-2</v>
      </c>
      <c r="O214" s="120">
        <v>7.3899999999999993E-2</v>
      </c>
      <c r="U214" s="398"/>
    </row>
    <row r="215" spans="1:21" x14ac:dyDescent="0.2">
      <c r="A215" s="109">
        <v>23</v>
      </c>
      <c r="B215" s="116">
        <v>4.1599999999999998E-2</v>
      </c>
      <c r="C215" s="117">
        <v>3.5000000000000003E-2</v>
      </c>
      <c r="D215" s="118">
        <v>3.3700000000000001E-2</v>
      </c>
      <c r="E215" s="119">
        <v>6.3899999999999998E-2</v>
      </c>
      <c r="F215" s="117">
        <v>6.5600000000000006E-2</v>
      </c>
      <c r="G215" s="120">
        <v>6.5799999999999997E-2</v>
      </c>
      <c r="I215" s="109">
        <v>23</v>
      </c>
      <c r="J215" s="116">
        <v>3.9699999999999999E-2</v>
      </c>
      <c r="K215" s="117">
        <v>3.3500000000000002E-2</v>
      </c>
      <c r="L215" s="118">
        <v>3.2199999999999999E-2</v>
      </c>
      <c r="M215" s="119">
        <v>6.4699999999999994E-2</v>
      </c>
      <c r="N215" s="117">
        <v>6.4600000000000005E-2</v>
      </c>
      <c r="O215" s="120">
        <v>6.6400000000000001E-2</v>
      </c>
      <c r="U215" s="398"/>
    </row>
    <row r="216" spans="1:21" x14ac:dyDescent="0.2">
      <c r="A216" s="109">
        <v>24</v>
      </c>
      <c r="B216" s="116">
        <v>3.0200000000000001E-2</v>
      </c>
      <c r="C216" s="117">
        <v>2.6700000000000002E-2</v>
      </c>
      <c r="D216" s="118">
        <v>2.5499999999999998E-2</v>
      </c>
      <c r="E216" s="119">
        <v>5.2699999999999997E-2</v>
      </c>
      <c r="F216" s="117">
        <v>5.3999999999999999E-2</v>
      </c>
      <c r="G216" s="120">
        <v>5.5199999999999999E-2</v>
      </c>
      <c r="I216" s="109">
        <v>24</v>
      </c>
      <c r="J216" s="116">
        <v>2.93E-2</v>
      </c>
      <c r="K216" s="117">
        <v>2.6100000000000002E-2</v>
      </c>
      <c r="L216" s="118">
        <v>2.52E-2</v>
      </c>
      <c r="M216" s="119">
        <v>5.3199999999999997E-2</v>
      </c>
      <c r="N216" s="117">
        <v>5.4100000000000002E-2</v>
      </c>
      <c r="O216" s="120">
        <v>5.5800000000000002E-2</v>
      </c>
      <c r="U216" s="398"/>
    </row>
    <row r="217" spans="1:21" x14ac:dyDescent="0.2">
      <c r="A217" s="109">
        <v>25</v>
      </c>
      <c r="B217" s="116">
        <v>1.78E-2</v>
      </c>
      <c r="C217" s="117">
        <v>1.5900000000000001E-2</v>
      </c>
      <c r="D217" s="118">
        <v>1.54E-2</v>
      </c>
      <c r="E217" s="119">
        <v>4.1500000000000002E-2</v>
      </c>
      <c r="F217" s="117">
        <v>4.1599999999999998E-2</v>
      </c>
      <c r="G217" s="120">
        <v>4.2799999999999998E-2</v>
      </c>
      <c r="I217" s="109">
        <v>25</v>
      </c>
      <c r="J217" s="116">
        <v>1.67E-2</v>
      </c>
      <c r="K217" s="117">
        <v>1.54E-2</v>
      </c>
      <c r="L217" s="118">
        <v>1.4800000000000001E-2</v>
      </c>
      <c r="M217" s="119">
        <v>4.2799999999999998E-2</v>
      </c>
      <c r="N217" s="117">
        <v>4.2999999999999997E-2</v>
      </c>
      <c r="O217" s="120">
        <v>4.5199999999999997E-2</v>
      </c>
      <c r="U217" s="398"/>
    </row>
    <row r="218" spans="1:21" x14ac:dyDescent="0.2">
      <c r="A218" s="109">
        <v>26</v>
      </c>
      <c r="B218" s="116">
        <v>4.1000000000000003E-3</v>
      </c>
      <c r="C218" s="117">
        <v>2.8E-3</v>
      </c>
      <c r="D218" s="118">
        <v>2.5000000000000001E-3</v>
      </c>
      <c r="E218" s="119">
        <v>3.1199999999999999E-2</v>
      </c>
      <c r="F218" s="117">
        <v>3.0300000000000001E-2</v>
      </c>
      <c r="G218" s="120">
        <v>3.0700000000000002E-2</v>
      </c>
      <c r="I218" s="109">
        <v>26</v>
      </c>
      <c r="J218" s="116">
        <v>4.1000000000000003E-3</v>
      </c>
      <c r="K218" s="117">
        <v>2.5999999999999999E-3</v>
      </c>
      <c r="L218" s="118">
        <v>2.3999999999999998E-3</v>
      </c>
      <c r="M218" s="119">
        <v>3.0700000000000002E-2</v>
      </c>
      <c r="N218" s="117">
        <v>3.1300000000000001E-2</v>
      </c>
      <c r="O218" s="120">
        <v>3.1699999999999999E-2</v>
      </c>
      <c r="U218" s="398"/>
    </row>
    <row r="219" spans="1:21" x14ac:dyDescent="0.2">
      <c r="A219" s="109">
        <v>27</v>
      </c>
      <c r="B219" s="116">
        <v>2.7000000000000001E-3</v>
      </c>
      <c r="C219" s="117">
        <v>1.6000000000000001E-3</v>
      </c>
      <c r="D219" s="118">
        <v>1.5E-3</v>
      </c>
      <c r="E219" s="119">
        <v>2.8199999999999999E-2</v>
      </c>
      <c r="F219" s="117">
        <v>2.7900000000000001E-2</v>
      </c>
      <c r="G219" s="120">
        <v>2.8400000000000002E-2</v>
      </c>
      <c r="I219" s="109">
        <v>27</v>
      </c>
      <c r="J219" s="116">
        <v>2.5999999999999999E-3</v>
      </c>
      <c r="K219" s="117">
        <v>1.6000000000000001E-3</v>
      </c>
      <c r="L219" s="118">
        <v>1.5E-3</v>
      </c>
      <c r="M219" s="119">
        <v>2.7900000000000001E-2</v>
      </c>
      <c r="N219" s="117">
        <v>2.7699999999999999E-2</v>
      </c>
      <c r="O219" s="120">
        <v>2.87E-2</v>
      </c>
      <c r="U219" s="398"/>
    </row>
    <row r="220" spans="1:21" x14ac:dyDescent="0.2">
      <c r="A220" s="109">
        <v>28</v>
      </c>
      <c r="B220" s="116">
        <v>1.9E-3</v>
      </c>
      <c r="C220" s="117">
        <v>1E-3</v>
      </c>
      <c r="D220" s="118">
        <v>8.9999999999999998E-4</v>
      </c>
      <c r="E220" s="119">
        <v>2.46E-2</v>
      </c>
      <c r="F220" s="117">
        <v>2.3599999999999999E-2</v>
      </c>
      <c r="G220" s="120">
        <v>2.41E-2</v>
      </c>
      <c r="I220" s="109">
        <v>28</v>
      </c>
      <c r="J220" s="116">
        <v>1.8E-3</v>
      </c>
      <c r="K220" s="117">
        <v>1.1000000000000001E-3</v>
      </c>
      <c r="L220" s="118">
        <v>1E-3</v>
      </c>
      <c r="M220" s="119">
        <v>2.3099999999999999E-2</v>
      </c>
      <c r="N220" s="117">
        <v>2.2800000000000001E-2</v>
      </c>
      <c r="O220" s="120">
        <v>2.4199999999999999E-2</v>
      </c>
      <c r="U220" s="398"/>
    </row>
    <row r="221" spans="1:21" x14ac:dyDescent="0.2">
      <c r="A221" s="109">
        <v>29</v>
      </c>
      <c r="B221" s="116">
        <v>2E-3</v>
      </c>
      <c r="C221" s="117">
        <v>1E-3</v>
      </c>
      <c r="D221" s="118">
        <v>1E-3</v>
      </c>
      <c r="E221" s="119">
        <v>2.8799999999999999E-2</v>
      </c>
      <c r="F221" s="117">
        <v>2.75E-2</v>
      </c>
      <c r="G221" s="120">
        <v>2.81E-2</v>
      </c>
      <c r="I221" s="109">
        <v>29</v>
      </c>
      <c r="J221" s="116">
        <v>1.2999999999999999E-3</v>
      </c>
      <c r="K221" s="117">
        <v>5.9999999999999995E-4</v>
      </c>
      <c r="L221" s="118">
        <v>5.9999999999999995E-4</v>
      </c>
      <c r="M221" s="119">
        <v>2.1700000000000001E-2</v>
      </c>
      <c r="N221" s="117">
        <v>2.1499999999999998E-2</v>
      </c>
      <c r="O221" s="120">
        <v>2.2499999999999999E-2</v>
      </c>
      <c r="U221" s="398"/>
    </row>
    <row r="222" spans="1:21" ht="13.5" thickBot="1" x14ac:dyDescent="0.25">
      <c r="A222" s="110" t="s">
        <v>27</v>
      </c>
      <c r="B222" s="187">
        <v>1.5100000000000001E-2</v>
      </c>
      <c r="C222" s="122">
        <v>8.3999999999999995E-3</v>
      </c>
      <c r="D222" s="123">
        <v>7.6E-3</v>
      </c>
      <c r="E222" s="124">
        <v>0.39379999999999998</v>
      </c>
      <c r="F222" s="122">
        <v>0.39290000000000003</v>
      </c>
      <c r="G222" s="125">
        <v>0.40529999999999999</v>
      </c>
      <c r="I222" s="110" t="s">
        <v>27</v>
      </c>
      <c r="J222" s="187">
        <v>1.4500000000000001E-2</v>
      </c>
      <c r="K222" s="122">
        <v>7.7000000000000002E-3</v>
      </c>
      <c r="L222" s="123">
        <v>6.8999999999999999E-3</v>
      </c>
      <c r="M222" s="124">
        <v>0.36980000000000002</v>
      </c>
      <c r="N222" s="122">
        <v>0.37009999999999998</v>
      </c>
      <c r="O222" s="125">
        <v>0.38600000000000001</v>
      </c>
      <c r="U222" s="398"/>
    </row>
    <row r="223" spans="1:21" ht="13.5" thickTop="1" x14ac:dyDescent="0.2">
      <c r="U223" s="398"/>
    </row>
    <row r="224" spans="1:21" ht="13.5" thickBot="1" x14ac:dyDescent="0.25">
      <c r="A224" s="127" t="s">
        <v>238</v>
      </c>
      <c r="B224" s="201"/>
      <c r="C224" s="201"/>
      <c r="D224" s="201"/>
      <c r="E224" s="201"/>
      <c r="F224" s="201"/>
      <c r="G224" s="201"/>
      <c r="U224" s="398"/>
    </row>
    <row r="225" spans="1:21" ht="51.75" thickTop="1" x14ac:dyDescent="0.2">
      <c r="A225" s="448" t="s">
        <v>234</v>
      </c>
      <c r="B225" s="103" t="s">
        <v>66</v>
      </c>
      <c r="C225" s="104" t="s">
        <v>67</v>
      </c>
      <c r="D225" s="105" t="s">
        <v>68</v>
      </c>
      <c r="E225" s="106" t="s">
        <v>66</v>
      </c>
      <c r="F225" s="104" t="s">
        <v>67</v>
      </c>
      <c r="G225" s="107" t="s">
        <v>68</v>
      </c>
      <c r="U225" s="398"/>
    </row>
    <row r="226" spans="1:21" ht="13.5" thickBot="1" x14ac:dyDescent="0.25">
      <c r="A226" s="449"/>
      <c r="B226" s="450" t="s">
        <v>54</v>
      </c>
      <c r="C226" s="451"/>
      <c r="D226" s="452"/>
      <c r="E226" s="453" t="s">
        <v>106</v>
      </c>
      <c r="F226" s="451"/>
      <c r="G226" s="454"/>
      <c r="U226" s="398"/>
    </row>
    <row r="227" spans="1:21" ht="13.5" thickTop="1" x14ac:dyDescent="0.2">
      <c r="A227" s="108" t="s">
        <v>216</v>
      </c>
      <c r="B227" s="111">
        <v>9.4999999999999998E-3</v>
      </c>
      <c r="C227" s="112">
        <v>9.2999999999999992E-3</v>
      </c>
      <c r="D227" s="113">
        <v>9.2999999999999992E-3</v>
      </c>
      <c r="E227" s="114">
        <v>2.0999999999999999E-3</v>
      </c>
      <c r="F227" s="112">
        <v>1.9E-3</v>
      </c>
      <c r="G227" s="115">
        <v>1.6000000000000001E-3</v>
      </c>
      <c r="U227" s="398"/>
    </row>
    <row r="228" spans="1:21" x14ac:dyDescent="0.2">
      <c r="A228" s="109">
        <v>19</v>
      </c>
      <c r="B228" s="116">
        <v>0.49049999999999999</v>
      </c>
      <c r="C228" s="117">
        <v>0.53439999999999999</v>
      </c>
      <c r="D228" s="118">
        <v>0.54379999999999995</v>
      </c>
      <c r="E228" s="119">
        <v>0.1222</v>
      </c>
      <c r="F228" s="117">
        <v>0.1087</v>
      </c>
      <c r="G228" s="120">
        <v>8.8999999999999996E-2</v>
      </c>
      <c r="U228" s="398"/>
    </row>
    <row r="229" spans="1:21" x14ac:dyDescent="0.2">
      <c r="A229" s="109">
        <v>20</v>
      </c>
      <c r="B229" s="116">
        <v>0.24210000000000001</v>
      </c>
      <c r="C229" s="117">
        <v>0.23710000000000001</v>
      </c>
      <c r="D229" s="118">
        <v>0.23649999999999999</v>
      </c>
      <c r="E229" s="119">
        <v>0.1051</v>
      </c>
      <c r="F229" s="117">
        <v>0.1012</v>
      </c>
      <c r="G229" s="120">
        <v>9.3799999999999994E-2</v>
      </c>
      <c r="U229" s="398"/>
    </row>
    <row r="230" spans="1:21" x14ac:dyDescent="0.2">
      <c r="A230" s="109">
        <v>21</v>
      </c>
      <c r="B230" s="116">
        <v>9.1399999999999995E-2</v>
      </c>
      <c r="C230" s="117">
        <v>8.1000000000000003E-2</v>
      </c>
      <c r="D230" s="118">
        <v>7.9200000000000007E-2</v>
      </c>
      <c r="E230" s="119">
        <v>7.5200000000000003E-2</v>
      </c>
      <c r="F230" s="117">
        <v>7.5800000000000006E-2</v>
      </c>
      <c r="G230" s="120">
        <v>7.5200000000000003E-2</v>
      </c>
      <c r="U230" s="398"/>
    </row>
    <row r="231" spans="1:21" x14ac:dyDescent="0.2">
      <c r="A231" s="109">
        <v>22</v>
      </c>
      <c r="B231" s="116">
        <v>5.79E-2</v>
      </c>
      <c r="C231" s="117">
        <v>4.9700000000000001E-2</v>
      </c>
      <c r="D231" s="118">
        <v>4.7500000000000001E-2</v>
      </c>
      <c r="E231" s="119">
        <v>7.2499999999999995E-2</v>
      </c>
      <c r="F231" s="117">
        <v>7.5600000000000001E-2</v>
      </c>
      <c r="G231" s="120">
        <v>7.6399999999999996E-2</v>
      </c>
      <c r="U231" s="398"/>
    </row>
    <row r="232" spans="1:21" x14ac:dyDescent="0.2">
      <c r="A232" s="109">
        <v>23</v>
      </c>
      <c r="B232" s="116">
        <v>3.73E-2</v>
      </c>
      <c r="C232" s="117">
        <v>3.1300000000000001E-2</v>
      </c>
      <c r="D232" s="118">
        <v>2.98E-2</v>
      </c>
      <c r="E232" s="119">
        <v>6.4000000000000001E-2</v>
      </c>
      <c r="F232" s="117">
        <v>6.6100000000000006E-2</v>
      </c>
      <c r="G232" s="120">
        <v>6.8400000000000002E-2</v>
      </c>
      <c r="U232" s="398"/>
    </row>
    <row r="233" spans="1:21" x14ac:dyDescent="0.2">
      <c r="A233" s="109">
        <v>24</v>
      </c>
      <c r="B233" s="116">
        <v>2.9899999999999999E-2</v>
      </c>
      <c r="C233" s="117">
        <v>2.7099999999999999E-2</v>
      </c>
      <c r="D233" s="118">
        <v>2.58E-2</v>
      </c>
      <c r="E233" s="119">
        <v>5.45E-2</v>
      </c>
      <c r="F233" s="117">
        <v>5.4699999999999999E-2</v>
      </c>
      <c r="G233" s="120">
        <v>5.7200000000000001E-2</v>
      </c>
      <c r="U233" s="398"/>
    </row>
    <row r="234" spans="1:21" x14ac:dyDescent="0.2">
      <c r="A234" s="109">
        <v>25</v>
      </c>
      <c r="B234" s="116">
        <v>1.83E-2</v>
      </c>
      <c r="C234" s="117">
        <v>1.7000000000000001E-2</v>
      </c>
      <c r="D234" s="118">
        <v>1.61E-2</v>
      </c>
      <c r="E234" s="119">
        <v>4.1399999999999999E-2</v>
      </c>
      <c r="F234" s="117">
        <v>4.3900000000000002E-2</v>
      </c>
      <c r="G234" s="120">
        <v>4.5199999999999997E-2</v>
      </c>
      <c r="U234" s="398"/>
    </row>
    <row r="235" spans="1:21" x14ac:dyDescent="0.2">
      <c r="A235" s="109">
        <v>26</v>
      </c>
      <c r="B235" s="116">
        <v>3.8999999999999998E-3</v>
      </c>
      <c r="C235" s="117">
        <v>2.5000000000000001E-3</v>
      </c>
      <c r="D235" s="118">
        <v>2.2000000000000001E-3</v>
      </c>
      <c r="E235" s="119">
        <v>3.1300000000000001E-2</v>
      </c>
      <c r="F235" s="117">
        <v>3.1E-2</v>
      </c>
      <c r="G235" s="120">
        <v>3.2300000000000002E-2</v>
      </c>
      <c r="U235" s="398"/>
    </row>
    <row r="236" spans="1:21" x14ac:dyDescent="0.2">
      <c r="A236" s="109">
        <v>27</v>
      </c>
      <c r="B236" s="116">
        <v>2.3999999999999998E-3</v>
      </c>
      <c r="C236" s="117">
        <v>1.4E-3</v>
      </c>
      <c r="D236" s="118">
        <v>1.4E-3</v>
      </c>
      <c r="E236" s="119">
        <v>2.5600000000000001E-2</v>
      </c>
      <c r="F236" s="117">
        <v>2.5700000000000001E-2</v>
      </c>
      <c r="G236" s="120">
        <v>2.6700000000000002E-2</v>
      </c>
      <c r="U236" s="398"/>
    </row>
    <row r="237" spans="1:21" x14ac:dyDescent="0.2">
      <c r="A237" s="109">
        <v>28</v>
      </c>
      <c r="B237" s="116">
        <v>1.6999999999999999E-3</v>
      </c>
      <c r="C237" s="117">
        <v>1E-3</v>
      </c>
      <c r="D237" s="118">
        <v>1E-3</v>
      </c>
      <c r="E237" s="119">
        <v>2.3199999999999998E-2</v>
      </c>
      <c r="F237" s="117">
        <v>2.5000000000000001E-2</v>
      </c>
      <c r="G237" s="120">
        <v>2.5700000000000001E-2</v>
      </c>
      <c r="U237" s="398"/>
    </row>
    <row r="238" spans="1:21" x14ac:dyDescent="0.2">
      <c r="A238" s="109">
        <v>29</v>
      </c>
      <c r="B238" s="116">
        <v>1.5E-3</v>
      </c>
      <c r="C238" s="117">
        <v>6.9999999999999999E-4</v>
      </c>
      <c r="D238" s="118">
        <v>6.9999999999999999E-4</v>
      </c>
      <c r="E238" s="119">
        <v>2.01E-2</v>
      </c>
      <c r="F238" s="117">
        <v>2.0400000000000001E-2</v>
      </c>
      <c r="G238" s="120">
        <v>2.1299999999999999E-2</v>
      </c>
      <c r="U238" s="398"/>
    </row>
    <row r="239" spans="1:21" ht="13.5" thickBot="1" x14ac:dyDescent="0.25">
      <c r="A239" s="110" t="s">
        <v>27</v>
      </c>
      <c r="B239" s="187">
        <v>1.3599999999999999E-2</v>
      </c>
      <c r="C239" s="122">
        <v>7.3000000000000001E-3</v>
      </c>
      <c r="D239" s="123">
        <v>6.4999999999999997E-3</v>
      </c>
      <c r="E239" s="124">
        <v>0.3629</v>
      </c>
      <c r="F239" s="122">
        <v>0.37009999999999998</v>
      </c>
      <c r="G239" s="125">
        <v>0.38729999999999998</v>
      </c>
      <c r="U239" s="398"/>
    </row>
    <row r="240" spans="1:21" ht="13.5" thickTop="1" x14ac:dyDescent="0.2">
      <c r="U240" s="398"/>
    </row>
    <row r="241" spans="21:21" x14ac:dyDescent="0.2">
      <c r="U241" s="398"/>
    </row>
    <row r="242" spans="21:21" x14ac:dyDescent="0.2">
      <c r="U242" s="398"/>
    </row>
    <row r="243" spans="21:21" x14ac:dyDescent="0.2">
      <c r="U243" s="398"/>
    </row>
    <row r="244" spans="21:21" x14ac:dyDescent="0.2">
      <c r="U244" s="398"/>
    </row>
    <row r="245" spans="21:21" x14ac:dyDescent="0.2">
      <c r="U245" s="398"/>
    </row>
    <row r="246" spans="21:21" x14ac:dyDescent="0.2">
      <c r="U246" s="398"/>
    </row>
    <row r="247" spans="21:21" x14ac:dyDescent="0.2">
      <c r="U247" s="398"/>
    </row>
    <row r="248" spans="21:21" x14ac:dyDescent="0.2">
      <c r="U248" s="398"/>
    </row>
    <row r="249" spans="21:21" x14ac:dyDescent="0.2">
      <c r="U249" s="398"/>
    </row>
    <row r="250" spans="21:21" x14ac:dyDescent="0.2">
      <c r="U250" s="398"/>
    </row>
    <row r="251" spans="21:21" x14ac:dyDescent="0.2">
      <c r="U251" s="398"/>
    </row>
    <row r="252" spans="21:21" x14ac:dyDescent="0.2">
      <c r="U252" s="398"/>
    </row>
    <row r="253" spans="21:21" x14ac:dyDescent="0.2">
      <c r="U253" s="398"/>
    </row>
    <row r="254" spans="21:21" x14ac:dyDescent="0.2">
      <c r="U254" s="398"/>
    </row>
    <row r="255" spans="21:21" x14ac:dyDescent="0.2">
      <c r="U255" s="398"/>
    </row>
    <row r="256" spans="21:21" x14ac:dyDescent="0.2">
      <c r="U256" s="398"/>
    </row>
    <row r="257" spans="21:21" x14ac:dyDescent="0.2">
      <c r="U257" s="398"/>
    </row>
    <row r="258" spans="21:21" x14ac:dyDescent="0.2">
      <c r="U258" s="398"/>
    </row>
    <row r="259" spans="21:21" x14ac:dyDescent="0.2">
      <c r="U259" s="398"/>
    </row>
    <row r="260" spans="21:21" x14ac:dyDescent="0.2">
      <c r="U260" s="398"/>
    </row>
    <row r="261" spans="21:21" x14ac:dyDescent="0.2">
      <c r="U261" s="398"/>
    </row>
    <row r="262" spans="21:21" x14ac:dyDescent="0.2">
      <c r="U262" s="398"/>
    </row>
    <row r="263" spans="21:21" x14ac:dyDescent="0.2">
      <c r="U263" s="398"/>
    </row>
    <row r="264" spans="21:21" x14ac:dyDescent="0.2">
      <c r="U264" s="398"/>
    </row>
    <row r="265" spans="21:21" x14ac:dyDescent="0.2">
      <c r="U265" s="398"/>
    </row>
    <row r="266" spans="21:21" x14ac:dyDescent="0.2">
      <c r="U266" s="398"/>
    </row>
    <row r="267" spans="21:21" x14ac:dyDescent="0.2">
      <c r="U267" s="398"/>
    </row>
    <row r="268" spans="21:21" x14ac:dyDescent="0.2">
      <c r="U268" s="398"/>
    </row>
    <row r="269" spans="21:21" x14ac:dyDescent="0.2">
      <c r="U269" s="398"/>
    </row>
    <row r="270" spans="21:21" x14ac:dyDescent="0.2">
      <c r="U270" s="398"/>
    </row>
    <row r="271" spans="21:21" x14ac:dyDescent="0.2">
      <c r="U271" s="398"/>
    </row>
    <row r="272" spans="21:21" x14ac:dyDescent="0.2">
      <c r="U272" s="398"/>
    </row>
    <row r="273" spans="21:21" x14ac:dyDescent="0.2">
      <c r="U273" s="398"/>
    </row>
    <row r="274" spans="21:21" x14ac:dyDescent="0.2">
      <c r="U274" s="398"/>
    </row>
    <row r="275" spans="21:21" x14ac:dyDescent="0.2">
      <c r="U275" s="398"/>
    </row>
    <row r="276" spans="21:21" x14ac:dyDescent="0.2">
      <c r="U276" s="398"/>
    </row>
    <row r="277" spans="21:21" x14ac:dyDescent="0.2">
      <c r="U277" s="398"/>
    </row>
    <row r="278" spans="21:21" x14ac:dyDescent="0.2">
      <c r="U278" s="398"/>
    </row>
    <row r="279" spans="21:21" x14ac:dyDescent="0.2">
      <c r="U279" s="398"/>
    </row>
    <row r="280" spans="21:21" x14ac:dyDescent="0.2">
      <c r="U280" s="398"/>
    </row>
    <row r="281" spans="21:21" x14ac:dyDescent="0.2">
      <c r="U281" s="398"/>
    </row>
    <row r="282" spans="21:21" x14ac:dyDescent="0.2">
      <c r="U282" s="398"/>
    </row>
    <row r="283" spans="21:21" x14ac:dyDescent="0.2">
      <c r="U283" s="398"/>
    </row>
    <row r="284" spans="21:21" x14ac:dyDescent="0.2">
      <c r="U284" s="398"/>
    </row>
    <row r="285" spans="21:21" x14ac:dyDescent="0.2">
      <c r="U285" s="398"/>
    </row>
    <row r="286" spans="21:21" x14ac:dyDescent="0.2">
      <c r="U286" s="398"/>
    </row>
    <row r="287" spans="21:21" x14ac:dyDescent="0.2">
      <c r="U287" s="398"/>
    </row>
    <row r="288" spans="21:21" x14ac:dyDescent="0.2">
      <c r="U288" s="398"/>
    </row>
    <row r="289" spans="21:21" x14ac:dyDescent="0.2">
      <c r="U289" s="398"/>
    </row>
    <row r="290" spans="21:21" x14ac:dyDescent="0.2">
      <c r="U290" s="398"/>
    </row>
    <row r="291" spans="21:21" x14ac:dyDescent="0.2">
      <c r="U291" s="398"/>
    </row>
    <row r="292" spans="21:21" x14ac:dyDescent="0.2">
      <c r="U292" s="398"/>
    </row>
    <row r="293" spans="21:21" x14ac:dyDescent="0.2">
      <c r="U293" s="398"/>
    </row>
    <row r="294" spans="21:21" x14ac:dyDescent="0.2">
      <c r="U294" s="398"/>
    </row>
    <row r="295" spans="21:21" x14ac:dyDescent="0.2">
      <c r="U295" s="398"/>
    </row>
    <row r="296" spans="21:21" x14ac:dyDescent="0.2">
      <c r="U296" s="398"/>
    </row>
    <row r="297" spans="21:21" x14ac:dyDescent="0.2">
      <c r="U297" s="398"/>
    </row>
    <row r="298" spans="21:21" x14ac:dyDescent="0.2">
      <c r="U298" s="398"/>
    </row>
    <row r="299" spans="21:21" x14ac:dyDescent="0.2">
      <c r="U299" s="398"/>
    </row>
    <row r="300" spans="21:21" x14ac:dyDescent="0.2">
      <c r="U300" s="398"/>
    </row>
    <row r="301" spans="21:21" x14ac:dyDescent="0.2">
      <c r="U301" s="398"/>
    </row>
    <row r="302" spans="21:21" x14ac:dyDescent="0.2">
      <c r="U302" s="398"/>
    </row>
    <row r="303" spans="21:21" x14ac:dyDescent="0.2">
      <c r="U303" s="398"/>
    </row>
    <row r="304" spans="21:21" x14ac:dyDescent="0.2">
      <c r="U304" s="398"/>
    </row>
    <row r="305" spans="21:21" x14ac:dyDescent="0.2">
      <c r="U305" s="398"/>
    </row>
    <row r="306" spans="21:21" x14ac:dyDescent="0.2">
      <c r="U306" s="398"/>
    </row>
    <row r="307" spans="21:21" x14ac:dyDescent="0.2">
      <c r="U307" s="398"/>
    </row>
    <row r="308" spans="21:21" x14ac:dyDescent="0.2">
      <c r="U308" s="398"/>
    </row>
    <row r="309" spans="21:21" x14ac:dyDescent="0.2">
      <c r="U309" s="398"/>
    </row>
    <row r="310" spans="21:21" x14ac:dyDescent="0.2">
      <c r="U310" s="398"/>
    </row>
    <row r="311" spans="21:21" x14ac:dyDescent="0.2">
      <c r="U311" s="398"/>
    </row>
    <row r="312" spans="21:21" x14ac:dyDescent="0.2">
      <c r="U312" s="398"/>
    </row>
    <row r="313" spans="21:21" x14ac:dyDescent="0.2">
      <c r="U313" s="398"/>
    </row>
    <row r="314" spans="21:21" x14ac:dyDescent="0.2">
      <c r="U314" s="398"/>
    </row>
    <row r="315" spans="21:21" x14ac:dyDescent="0.2">
      <c r="U315" s="398"/>
    </row>
    <row r="316" spans="21:21" x14ac:dyDescent="0.2">
      <c r="U316" s="398"/>
    </row>
    <row r="317" spans="21:21" x14ac:dyDescent="0.2">
      <c r="U317" s="398"/>
    </row>
    <row r="318" spans="21:21" x14ac:dyDescent="0.2">
      <c r="U318" s="398"/>
    </row>
    <row r="319" spans="21:21" x14ac:dyDescent="0.2">
      <c r="U319" s="398"/>
    </row>
    <row r="320" spans="21:21" x14ac:dyDescent="0.2">
      <c r="U320" s="398"/>
    </row>
    <row r="321" spans="21:21" x14ac:dyDescent="0.2">
      <c r="U321" s="398"/>
    </row>
    <row r="322" spans="21:21" x14ac:dyDescent="0.2">
      <c r="U322" s="398"/>
    </row>
    <row r="323" spans="21:21" x14ac:dyDescent="0.2">
      <c r="U323" s="398"/>
    </row>
    <row r="324" spans="21:21" x14ac:dyDescent="0.2">
      <c r="U324" s="398"/>
    </row>
    <row r="325" spans="21:21" x14ac:dyDescent="0.2">
      <c r="U325" s="398"/>
    </row>
    <row r="326" spans="21:21" x14ac:dyDescent="0.2">
      <c r="U326" s="398"/>
    </row>
    <row r="327" spans="21:21" x14ac:dyDescent="0.2">
      <c r="U327" s="398"/>
    </row>
    <row r="328" spans="21:21" x14ac:dyDescent="0.2">
      <c r="U328" s="398"/>
    </row>
    <row r="329" spans="21:21" x14ac:dyDescent="0.2">
      <c r="U329" s="398"/>
    </row>
    <row r="330" spans="21:21" x14ac:dyDescent="0.2">
      <c r="U330" s="398"/>
    </row>
    <row r="331" spans="21:21" x14ac:dyDescent="0.2">
      <c r="U331" s="398"/>
    </row>
    <row r="332" spans="21:21" x14ac:dyDescent="0.2">
      <c r="U332" s="398"/>
    </row>
    <row r="333" spans="21:21" x14ac:dyDescent="0.2">
      <c r="U333" s="398"/>
    </row>
    <row r="334" spans="21:21" x14ac:dyDescent="0.2">
      <c r="U334" s="398"/>
    </row>
    <row r="335" spans="21:21" x14ac:dyDescent="0.2">
      <c r="U335" s="398"/>
    </row>
    <row r="336" spans="21:21" x14ac:dyDescent="0.2">
      <c r="U336" s="398"/>
    </row>
    <row r="337" spans="21:21" x14ac:dyDescent="0.2">
      <c r="U337" s="398"/>
    </row>
    <row r="338" spans="21:21" x14ac:dyDescent="0.2">
      <c r="U338" s="398"/>
    </row>
    <row r="339" spans="21:21" x14ac:dyDescent="0.2">
      <c r="U339" s="398"/>
    </row>
    <row r="340" spans="21:21" x14ac:dyDescent="0.2">
      <c r="U340" s="398"/>
    </row>
    <row r="341" spans="21:21" x14ac:dyDescent="0.2">
      <c r="U341" s="398"/>
    </row>
    <row r="342" spans="21:21" x14ac:dyDescent="0.2">
      <c r="U342" s="398"/>
    </row>
    <row r="343" spans="21:21" x14ac:dyDescent="0.2">
      <c r="U343" s="398"/>
    </row>
    <row r="344" spans="21:21" x14ac:dyDescent="0.2">
      <c r="U344" s="398"/>
    </row>
    <row r="345" spans="21:21" x14ac:dyDescent="0.2">
      <c r="U345" s="398"/>
    </row>
    <row r="346" spans="21:21" x14ac:dyDescent="0.2">
      <c r="U346" s="398"/>
    </row>
    <row r="347" spans="21:21" x14ac:dyDescent="0.2">
      <c r="U347" s="398"/>
    </row>
    <row r="348" spans="21:21" x14ac:dyDescent="0.2">
      <c r="U348" s="398"/>
    </row>
    <row r="349" spans="21:21" x14ac:dyDescent="0.2">
      <c r="U349" s="398"/>
    </row>
    <row r="350" spans="21:21" x14ac:dyDescent="0.2">
      <c r="U350" s="398"/>
    </row>
    <row r="351" spans="21:21" x14ac:dyDescent="0.2">
      <c r="U351" s="398"/>
    </row>
    <row r="352" spans="21:21" x14ac:dyDescent="0.2">
      <c r="U352" s="398"/>
    </row>
    <row r="353" spans="21:21" x14ac:dyDescent="0.2">
      <c r="U353" s="398"/>
    </row>
    <row r="354" spans="21:21" x14ac:dyDescent="0.2">
      <c r="U354" s="398"/>
    </row>
    <row r="355" spans="21:21" x14ac:dyDescent="0.2">
      <c r="U355" s="398"/>
    </row>
    <row r="356" spans="21:21" x14ac:dyDescent="0.2">
      <c r="U356" s="398"/>
    </row>
    <row r="357" spans="21:21" x14ac:dyDescent="0.2">
      <c r="U357" s="398"/>
    </row>
    <row r="358" spans="21:21" x14ac:dyDescent="0.2">
      <c r="U358" s="398"/>
    </row>
    <row r="359" spans="21:21" x14ac:dyDescent="0.2">
      <c r="U359" s="398"/>
    </row>
    <row r="360" spans="21:21" x14ac:dyDescent="0.2">
      <c r="U360" s="398"/>
    </row>
    <row r="361" spans="21:21" x14ac:dyDescent="0.2">
      <c r="U361" s="398"/>
    </row>
    <row r="362" spans="21:21" x14ac:dyDescent="0.2">
      <c r="U362" s="398"/>
    </row>
    <row r="363" spans="21:21" x14ac:dyDescent="0.2">
      <c r="U363" s="398"/>
    </row>
    <row r="364" spans="21:21" x14ac:dyDescent="0.2">
      <c r="U364" s="398"/>
    </row>
    <row r="365" spans="21:21" x14ac:dyDescent="0.2">
      <c r="U365" s="398"/>
    </row>
    <row r="366" spans="21:21" x14ac:dyDescent="0.2">
      <c r="U366" s="398"/>
    </row>
    <row r="367" spans="21:21" x14ac:dyDescent="0.2">
      <c r="U367" s="398"/>
    </row>
    <row r="368" spans="21:21" x14ac:dyDescent="0.2">
      <c r="U368" s="398"/>
    </row>
    <row r="369" spans="21:21" x14ac:dyDescent="0.2">
      <c r="U369" s="398"/>
    </row>
    <row r="370" spans="21:21" x14ac:dyDescent="0.2">
      <c r="U370" s="398"/>
    </row>
    <row r="371" spans="21:21" x14ac:dyDescent="0.2">
      <c r="U371" s="398"/>
    </row>
    <row r="372" spans="21:21" x14ac:dyDescent="0.2">
      <c r="U372" s="398"/>
    </row>
    <row r="373" spans="21:21" x14ac:dyDescent="0.2">
      <c r="U373" s="398"/>
    </row>
    <row r="374" spans="21:21" x14ac:dyDescent="0.2">
      <c r="U374" s="398"/>
    </row>
    <row r="375" spans="21:21" x14ac:dyDescent="0.2">
      <c r="U375" s="398"/>
    </row>
    <row r="376" spans="21:21" x14ac:dyDescent="0.2">
      <c r="U376" s="398"/>
    </row>
    <row r="377" spans="21:21" x14ac:dyDescent="0.2">
      <c r="U377" s="398"/>
    </row>
    <row r="378" spans="21:21" x14ac:dyDescent="0.2">
      <c r="U378" s="398"/>
    </row>
    <row r="379" spans="21:21" x14ac:dyDescent="0.2">
      <c r="U379" s="398"/>
    </row>
    <row r="380" spans="21:21" x14ac:dyDescent="0.2">
      <c r="U380" s="398"/>
    </row>
    <row r="381" spans="21:21" x14ac:dyDescent="0.2">
      <c r="U381" s="398"/>
    </row>
    <row r="382" spans="21:21" x14ac:dyDescent="0.2">
      <c r="U382" s="398"/>
    </row>
    <row r="383" spans="21:21" x14ac:dyDescent="0.2">
      <c r="U383" s="398"/>
    </row>
    <row r="384" spans="21:21" x14ac:dyDescent="0.2">
      <c r="U384" s="398"/>
    </row>
    <row r="385" spans="21:21" x14ac:dyDescent="0.2">
      <c r="U385" s="398"/>
    </row>
    <row r="386" spans="21:21" x14ac:dyDescent="0.2">
      <c r="U386" s="398"/>
    </row>
    <row r="387" spans="21:21" x14ac:dyDescent="0.2">
      <c r="U387" s="398"/>
    </row>
    <row r="388" spans="21:21" x14ac:dyDescent="0.2">
      <c r="U388" s="398"/>
    </row>
    <row r="389" spans="21:21" x14ac:dyDescent="0.2">
      <c r="U389" s="398"/>
    </row>
    <row r="390" spans="21:21" x14ac:dyDescent="0.2">
      <c r="U390" s="398"/>
    </row>
    <row r="391" spans="21:21" x14ac:dyDescent="0.2">
      <c r="U391" s="398"/>
    </row>
    <row r="392" spans="21:21" x14ac:dyDescent="0.2">
      <c r="U392" s="398"/>
    </row>
    <row r="393" spans="21:21" x14ac:dyDescent="0.2">
      <c r="U393" s="398"/>
    </row>
    <row r="394" spans="21:21" x14ac:dyDescent="0.2">
      <c r="U394" s="398"/>
    </row>
    <row r="395" spans="21:21" x14ac:dyDescent="0.2">
      <c r="U395" s="398"/>
    </row>
    <row r="396" spans="21:21" x14ac:dyDescent="0.2">
      <c r="U396" s="398"/>
    </row>
    <row r="397" spans="21:21" x14ac:dyDescent="0.2">
      <c r="U397" s="398"/>
    </row>
    <row r="398" spans="21:21" x14ac:dyDescent="0.2">
      <c r="U398" s="398"/>
    </row>
    <row r="399" spans="21:21" x14ac:dyDescent="0.2">
      <c r="U399" s="398"/>
    </row>
    <row r="400" spans="21:21" x14ac:dyDescent="0.2">
      <c r="U400" s="398"/>
    </row>
    <row r="401" spans="21:21" x14ac:dyDescent="0.2">
      <c r="U401" s="398"/>
    </row>
    <row r="402" spans="21:21" x14ac:dyDescent="0.2">
      <c r="U402" s="398"/>
    </row>
    <row r="403" spans="21:21" x14ac:dyDescent="0.2">
      <c r="U403" s="398"/>
    </row>
    <row r="404" spans="21:21" x14ac:dyDescent="0.2">
      <c r="U404" s="398"/>
    </row>
    <row r="405" spans="21:21" x14ac:dyDescent="0.2">
      <c r="U405" s="398"/>
    </row>
    <row r="406" spans="21:21" x14ac:dyDescent="0.2">
      <c r="U406" s="398"/>
    </row>
    <row r="407" spans="21:21" x14ac:dyDescent="0.2">
      <c r="U407" s="398"/>
    </row>
    <row r="408" spans="21:21" x14ac:dyDescent="0.2">
      <c r="U408" s="398"/>
    </row>
    <row r="409" spans="21:21" x14ac:dyDescent="0.2">
      <c r="U409" s="398"/>
    </row>
    <row r="410" spans="21:21" x14ac:dyDescent="0.2">
      <c r="U410" s="398"/>
    </row>
    <row r="411" spans="21:21" x14ac:dyDescent="0.2">
      <c r="U411" s="398"/>
    </row>
    <row r="412" spans="21:21" x14ac:dyDescent="0.2">
      <c r="U412" s="398"/>
    </row>
    <row r="413" spans="21:21" x14ac:dyDescent="0.2">
      <c r="U413" s="398"/>
    </row>
    <row r="414" spans="21:21" x14ac:dyDescent="0.2">
      <c r="U414" s="398"/>
    </row>
    <row r="415" spans="21:21" x14ac:dyDescent="0.2">
      <c r="U415" s="398"/>
    </row>
    <row r="416" spans="21:21" x14ac:dyDescent="0.2">
      <c r="U416" s="398"/>
    </row>
    <row r="417" spans="21:21" x14ac:dyDescent="0.2">
      <c r="U417" s="398"/>
    </row>
    <row r="418" spans="21:21" x14ac:dyDescent="0.2">
      <c r="U418" s="398"/>
    </row>
    <row r="419" spans="21:21" x14ac:dyDescent="0.2">
      <c r="U419" s="398"/>
    </row>
    <row r="420" spans="21:21" x14ac:dyDescent="0.2">
      <c r="U420" s="398"/>
    </row>
    <row r="421" spans="21:21" x14ac:dyDescent="0.2">
      <c r="U421" s="398"/>
    </row>
    <row r="422" spans="21:21" x14ac:dyDescent="0.2">
      <c r="U422" s="398"/>
    </row>
    <row r="423" spans="21:21" x14ac:dyDescent="0.2">
      <c r="U423" s="398"/>
    </row>
    <row r="424" spans="21:21" x14ac:dyDescent="0.2">
      <c r="U424" s="398"/>
    </row>
    <row r="425" spans="21:21" x14ac:dyDescent="0.2">
      <c r="U425" s="398"/>
    </row>
    <row r="426" spans="21:21" x14ac:dyDescent="0.2">
      <c r="U426" s="398"/>
    </row>
    <row r="427" spans="21:21" x14ac:dyDescent="0.2">
      <c r="U427" s="398"/>
    </row>
    <row r="428" spans="21:21" x14ac:dyDescent="0.2">
      <c r="U428" s="398"/>
    </row>
    <row r="429" spans="21:21" x14ac:dyDescent="0.2">
      <c r="U429" s="398"/>
    </row>
    <row r="430" spans="21:21" x14ac:dyDescent="0.2">
      <c r="U430" s="398"/>
    </row>
    <row r="431" spans="21:21" x14ac:dyDescent="0.2">
      <c r="U431" s="398"/>
    </row>
    <row r="432" spans="21:21" x14ac:dyDescent="0.2">
      <c r="U432" s="398"/>
    </row>
    <row r="433" spans="21:21" x14ac:dyDescent="0.2">
      <c r="U433" s="398"/>
    </row>
    <row r="434" spans="21:21" x14ac:dyDescent="0.2">
      <c r="U434" s="398"/>
    </row>
    <row r="435" spans="21:21" x14ac:dyDescent="0.2">
      <c r="U435" s="398"/>
    </row>
    <row r="436" spans="21:21" x14ac:dyDescent="0.2">
      <c r="U436" s="398"/>
    </row>
    <row r="437" spans="21:21" x14ac:dyDescent="0.2">
      <c r="U437" s="398"/>
    </row>
    <row r="438" spans="21:21" x14ac:dyDescent="0.2">
      <c r="U438" s="398"/>
    </row>
    <row r="439" spans="21:21" x14ac:dyDescent="0.2">
      <c r="U439" s="398"/>
    </row>
    <row r="440" spans="21:21" x14ac:dyDescent="0.2">
      <c r="U440" s="398"/>
    </row>
    <row r="441" spans="21:21" x14ac:dyDescent="0.2">
      <c r="U441" s="398"/>
    </row>
    <row r="442" spans="21:21" x14ac:dyDescent="0.2">
      <c r="U442" s="398"/>
    </row>
    <row r="443" spans="21:21" x14ac:dyDescent="0.2">
      <c r="U443" s="398"/>
    </row>
    <row r="444" spans="21:21" x14ac:dyDescent="0.2">
      <c r="U444" s="398"/>
    </row>
    <row r="445" spans="21:21" x14ac:dyDescent="0.2">
      <c r="U445" s="398"/>
    </row>
    <row r="446" spans="21:21" x14ac:dyDescent="0.2">
      <c r="U446" s="398"/>
    </row>
    <row r="447" spans="21:21" x14ac:dyDescent="0.2">
      <c r="U447" s="398"/>
    </row>
    <row r="448" spans="21:21" x14ac:dyDescent="0.2">
      <c r="U448" s="398"/>
    </row>
    <row r="449" spans="21:21" x14ac:dyDescent="0.2">
      <c r="U449" s="398"/>
    </row>
    <row r="450" spans="21:21" x14ac:dyDescent="0.2">
      <c r="U450" s="398"/>
    </row>
    <row r="451" spans="21:21" x14ac:dyDescent="0.2">
      <c r="U451" s="398"/>
    </row>
    <row r="452" spans="21:21" x14ac:dyDescent="0.2">
      <c r="U452" s="398"/>
    </row>
    <row r="453" spans="21:21" x14ac:dyDescent="0.2">
      <c r="U453" s="398"/>
    </row>
    <row r="454" spans="21:21" x14ac:dyDescent="0.2">
      <c r="U454" s="398"/>
    </row>
    <row r="455" spans="21:21" x14ac:dyDescent="0.2">
      <c r="U455" s="398"/>
    </row>
    <row r="456" spans="21:21" x14ac:dyDescent="0.2">
      <c r="U456" s="398"/>
    </row>
    <row r="457" spans="21:21" x14ac:dyDescent="0.2">
      <c r="U457" s="398"/>
    </row>
    <row r="458" spans="21:21" x14ac:dyDescent="0.2">
      <c r="U458" s="398"/>
    </row>
    <row r="459" spans="21:21" x14ac:dyDescent="0.2">
      <c r="U459" s="398"/>
    </row>
    <row r="460" spans="21:21" x14ac:dyDescent="0.2">
      <c r="U460" s="398"/>
    </row>
    <row r="461" spans="21:21" x14ac:dyDescent="0.2">
      <c r="U461" s="398"/>
    </row>
    <row r="462" spans="21:21" x14ac:dyDescent="0.2">
      <c r="U462" s="398"/>
    </row>
    <row r="463" spans="21:21" x14ac:dyDescent="0.2">
      <c r="U463" s="398"/>
    </row>
    <row r="464" spans="21:21" x14ac:dyDescent="0.2">
      <c r="U464" s="398"/>
    </row>
    <row r="465" spans="21:21" x14ac:dyDescent="0.2">
      <c r="U465" s="398"/>
    </row>
    <row r="466" spans="21:21" x14ac:dyDescent="0.2">
      <c r="U466" s="398"/>
    </row>
    <row r="467" spans="21:21" x14ac:dyDescent="0.2">
      <c r="U467" s="398"/>
    </row>
    <row r="468" spans="21:21" x14ac:dyDescent="0.2">
      <c r="U468" s="398"/>
    </row>
    <row r="469" spans="21:21" x14ac:dyDescent="0.2">
      <c r="U469" s="398"/>
    </row>
    <row r="470" spans="21:21" x14ac:dyDescent="0.2">
      <c r="U470" s="398"/>
    </row>
    <row r="471" spans="21:21" x14ac:dyDescent="0.2">
      <c r="U471" s="398"/>
    </row>
    <row r="472" spans="21:21" x14ac:dyDescent="0.2">
      <c r="U472" s="398"/>
    </row>
    <row r="473" spans="21:21" x14ac:dyDescent="0.2">
      <c r="U473" s="398"/>
    </row>
    <row r="474" spans="21:21" x14ac:dyDescent="0.2">
      <c r="U474" s="398"/>
    </row>
    <row r="475" spans="21:21" x14ac:dyDescent="0.2">
      <c r="U475" s="398"/>
    </row>
    <row r="476" spans="21:21" x14ac:dyDescent="0.2">
      <c r="U476" s="398"/>
    </row>
    <row r="477" spans="21:21" x14ac:dyDescent="0.2">
      <c r="U477" s="398"/>
    </row>
    <row r="478" spans="21:21" x14ac:dyDescent="0.2">
      <c r="U478" s="398"/>
    </row>
    <row r="479" spans="21:21" x14ac:dyDescent="0.2">
      <c r="U479" s="398"/>
    </row>
    <row r="480" spans="21:21" x14ac:dyDescent="0.2">
      <c r="U480" s="398"/>
    </row>
    <row r="481" spans="21:21" x14ac:dyDescent="0.2">
      <c r="U481" s="398"/>
    </row>
    <row r="482" spans="21:21" x14ac:dyDescent="0.2">
      <c r="U482" s="398"/>
    </row>
    <row r="483" spans="21:21" x14ac:dyDescent="0.2">
      <c r="U483" s="398"/>
    </row>
    <row r="484" spans="21:21" x14ac:dyDescent="0.2">
      <c r="U484" s="398"/>
    </row>
    <row r="485" spans="21:21" x14ac:dyDescent="0.2">
      <c r="U485" s="398"/>
    </row>
    <row r="486" spans="21:21" x14ac:dyDescent="0.2">
      <c r="U486" s="398"/>
    </row>
    <row r="487" spans="21:21" x14ac:dyDescent="0.2">
      <c r="U487" s="398"/>
    </row>
    <row r="488" spans="21:21" x14ac:dyDescent="0.2">
      <c r="U488" s="398"/>
    </row>
    <row r="489" spans="21:21" x14ac:dyDescent="0.2">
      <c r="U489" s="398"/>
    </row>
    <row r="490" spans="21:21" x14ac:dyDescent="0.2">
      <c r="U490" s="398"/>
    </row>
    <row r="491" spans="21:21" x14ac:dyDescent="0.2">
      <c r="U491" s="398"/>
    </row>
    <row r="492" spans="21:21" x14ac:dyDescent="0.2">
      <c r="U492" s="398"/>
    </row>
    <row r="493" spans="21:21" x14ac:dyDescent="0.2">
      <c r="U493" s="398"/>
    </row>
    <row r="494" spans="21:21" x14ac:dyDescent="0.2">
      <c r="U494" s="398"/>
    </row>
    <row r="495" spans="21:21" x14ac:dyDescent="0.2">
      <c r="U495" s="398"/>
    </row>
    <row r="496" spans="21:21" x14ac:dyDescent="0.2">
      <c r="U496" s="398"/>
    </row>
    <row r="497" spans="21:21" x14ac:dyDescent="0.2">
      <c r="U497" s="398"/>
    </row>
    <row r="498" spans="21:21" x14ac:dyDescent="0.2">
      <c r="U498" s="398"/>
    </row>
    <row r="499" spans="21:21" x14ac:dyDescent="0.2">
      <c r="U499" s="398"/>
    </row>
    <row r="500" spans="21:21" x14ac:dyDescent="0.2">
      <c r="U500" s="398"/>
    </row>
    <row r="501" spans="21:21" x14ac:dyDescent="0.2">
      <c r="U501" s="398"/>
    </row>
    <row r="502" spans="21:21" x14ac:dyDescent="0.2">
      <c r="U502" s="398"/>
    </row>
    <row r="503" spans="21:21" x14ac:dyDescent="0.2">
      <c r="U503" s="398"/>
    </row>
    <row r="504" spans="21:21" x14ac:dyDescent="0.2">
      <c r="U504" s="398"/>
    </row>
    <row r="505" spans="21:21" x14ac:dyDescent="0.2">
      <c r="U505" s="398"/>
    </row>
    <row r="506" spans="21:21" x14ac:dyDescent="0.2">
      <c r="U506" s="398"/>
    </row>
    <row r="507" spans="21:21" x14ac:dyDescent="0.2">
      <c r="U507" s="398"/>
    </row>
    <row r="508" spans="21:21" x14ac:dyDescent="0.2">
      <c r="U508" s="398"/>
    </row>
    <row r="509" spans="21:21" x14ac:dyDescent="0.2">
      <c r="U509" s="398"/>
    </row>
    <row r="510" spans="21:21" x14ac:dyDescent="0.2">
      <c r="U510" s="398"/>
    </row>
    <row r="511" spans="21:21" x14ac:dyDescent="0.2">
      <c r="U511" s="398"/>
    </row>
    <row r="512" spans="21:21" x14ac:dyDescent="0.2">
      <c r="U512" s="398"/>
    </row>
    <row r="513" spans="21:21" x14ac:dyDescent="0.2">
      <c r="U513" s="398"/>
    </row>
    <row r="514" spans="21:21" x14ac:dyDescent="0.2">
      <c r="U514" s="398"/>
    </row>
    <row r="515" spans="21:21" x14ac:dyDescent="0.2">
      <c r="U515" s="398"/>
    </row>
    <row r="516" spans="21:21" x14ac:dyDescent="0.2">
      <c r="U516" s="398"/>
    </row>
    <row r="517" spans="21:21" x14ac:dyDescent="0.2">
      <c r="U517" s="398"/>
    </row>
    <row r="518" spans="21:21" x14ac:dyDescent="0.2">
      <c r="U518" s="398"/>
    </row>
    <row r="519" spans="21:21" x14ac:dyDescent="0.2">
      <c r="U519" s="398"/>
    </row>
    <row r="520" spans="21:21" x14ac:dyDescent="0.2">
      <c r="U520" s="398"/>
    </row>
    <row r="521" spans="21:21" x14ac:dyDescent="0.2">
      <c r="U521" s="398"/>
    </row>
    <row r="522" spans="21:21" x14ac:dyDescent="0.2">
      <c r="U522" s="398"/>
    </row>
    <row r="523" spans="21:21" x14ac:dyDescent="0.2">
      <c r="U523" s="398"/>
    </row>
    <row r="524" spans="21:21" x14ac:dyDescent="0.2">
      <c r="U524" s="398"/>
    </row>
    <row r="525" spans="21:21" x14ac:dyDescent="0.2">
      <c r="U525" s="398"/>
    </row>
    <row r="526" spans="21:21" x14ac:dyDescent="0.2">
      <c r="U526" s="398"/>
    </row>
    <row r="527" spans="21:21" x14ac:dyDescent="0.2">
      <c r="U527" s="398"/>
    </row>
    <row r="528" spans="21:21" x14ac:dyDescent="0.2">
      <c r="U528" s="398"/>
    </row>
    <row r="529" spans="21:21" x14ac:dyDescent="0.2">
      <c r="U529" s="398"/>
    </row>
    <row r="530" spans="21:21" x14ac:dyDescent="0.2">
      <c r="U530" s="398"/>
    </row>
    <row r="531" spans="21:21" x14ac:dyDescent="0.2">
      <c r="U531" s="398"/>
    </row>
    <row r="532" spans="21:21" x14ac:dyDescent="0.2">
      <c r="U532" s="398"/>
    </row>
    <row r="533" spans="21:21" x14ac:dyDescent="0.2">
      <c r="U533" s="398"/>
    </row>
    <row r="534" spans="21:21" x14ac:dyDescent="0.2">
      <c r="U534" s="398"/>
    </row>
    <row r="535" spans="21:21" x14ac:dyDescent="0.2">
      <c r="U535" s="398"/>
    </row>
    <row r="536" spans="21:21" x14ac:dyDescent="0.2">
      <c r="U536" s="398"/>
    </row>
    <row r="537" spans="21:21" x14ac:dyDescent="0.2">
      <c r="U537" s="398"/>
    </row>
    <row r="538" spans="21:21" x14ac:dyDescent="0.2">
      <c r="U538" s="398"/>
    </row>
    <row r="539" spans="21:21" x14ac:dyDescent="0.2">
      <c r="U539" s="398"/>
    </row>
    <row r="540" spans="21:21" x14ac:dyDescent="0.2">
      <c r="U540" s="398"/>
    </row>
    <row r="541" spans="21:21" x14ac:dyDescent="0.2">
      <c r="U541" s="398"/>
    </row>
    <row r="542" spans="21:21" x14ac:dyDescent="0.2">
      <c r="U542" s="398"/>
    </row>
    <row r="543" spans="21:21" x14ac:dyDescent="0.2">
      <c r="U543" s="398"/>
    </row>
    <row r="544" spans="21:21" x14ac:dyDescent="0.2">
      <c r="U544" s="398"/>
    </row>
    <row r="545" spans="21:21" x14ac:dyDescent="0.2">
      <c r="U545" s="398"/>
    </row>
    <row r="546" spans="21:21" x14ac:dyDescent="0.2">
      <c r="U546" s="398"/>
    </row>
    <row r="547" spans="21:21" x14ac:dyDescent="0.2">
      <c r="U547" s="398"/>
    </row>
    <row r="548" spans="21:21" x14ac:dyDescent="0.2">
      <c r="U548" s="398"/>
    </row>
    <row r="549" spans="21:21" x14ac:dyDescent="0.2">
      <c r="U549" s="398"/>
    </row>
    <row r="550" spans="21:21" x14ac:dyDescent="0.2">
      <c r="U550" s="398"/>
    </row>
    <row r="551" spans="21:21" x14ac:dyDescent="0.2">
      <c r="U551" s="398"/>
    </row>
    <row r="552" spans="21:21" x14ac:dyDescent="0.2">
      <c r="U552" s="398"/>
    </row>
    <row r="553" spans="21:21" x14ac:dyDescent="0.2">
      <c r="U553" s="398"/>
    </row>
    <row r="554" spans="21:21" x14ac:dyDescent="0.2">
      <c r="U554" s="398"/>
    </row>
    <row r="555" spans="21:21" x14ac:dyDescent="0.2">
      <c r="U555" s="398"/>
    </row>
    <row r="556" spans="21:21" x14ac:dyDescent="0.2">
      <c r="U556" s="398"/>
    </row>
    <row r="557" spans="21:21" x14ac:dyDescent="0.2">
      <c r="U557" s="398"/>
    </row>
    <row r="558" spans="21:21" x14ac:dyDescent="0.2">
      <c r="U558" s="398"/>
    </row>
    <row r="559" spans="21:21" x14ac:dyDescent="0.2">
      <c r="U559" s="398"/>
    </row>
    <row r="560" spans="21:21" x14ac:dyDescent="0.2">
      <c r="U560" s="398"/>
    </row>
    <row r="561" spans="21:21" x14ac:dyDescent="0.2">
      <c r="U561" s="398"/>
    </row>
    <row r="562" spans="21:21" x14ac:dyDescent="0.2">
      <c r="U562" s="398"/>
    </row>
    <row r="563" spans="21:21" x14ac:dyDescent="0.2">
      <c r="U563" s="398"/>
    </row>
    <row r="564" spans="21:21" x14ac:dyDescent="0.2">
      <c r="U564" s="398"/>
    </row>
    <row r="565" spans="21:21" x14ac:dyDescent="0.2">
      <c r="U565" s="398"/>
    </row>
    <row r="566" spans="21:21" x14ac:dyDescent="0.2">
      <c r="U566" s="398"/>
    </row>
    <row r="567" spans="21:21" x14ac:dyDescent="0.2">
      <c r="U567" s="398"/>
    </row>
    <row r="568" spans="21:21" x14ac:dyDescent="0.2">
      <c r="U568" s="398"/>
    </row>
    <row r="569" spans="21:21" x14ac:dyDescent="0.2">
      <c r="U569" s="398"/>
    </row>
    <row r="570" spans="21:21" x14ac:dyDescent="0.2">
      <c r="U570" s="398"/>
    </row>
    <row r="571" spans="21:21" x14ac:dyDescent="0.2">
      <c r="U571" s="398"/>
    </row>
    <row r="572" spans="21:21" x14ac:dyDescent="0.2">
      <c r="U572" s="398"/>
    </row>
    <row r="573" spans="21:21" x14ac:dyDescent="0.2">
      <c r="U573" s="398"/>
    </row>
    <row r="574" spans="21:21" x14ac:dyDescent="0.2">
      <c r="U574" s="398"/>
    </row>
    <row r="575" spans="21:21" x14ac:dyDescent="0.2">
      <c r="U575" s="398"/>
    </row>
    <row r="576" spans="21:21" x14ac:dyDescent="0.2">
      <c r="U576" s="398"/>
    </row>
    <row r="577" spans="21:21" x14ac:dyDescent="0.2">
      <c r="U577" s="398"/>
    </row>
    <row r="578" spans="21:21" x14ac:dyDescent="0.2">
      <c r="U578" s="398"/>
    </row>
    <row r="579" spans="21:21" x14ac:dyDescent="0.2">
      <c r="U579" s="398"/>
    </row>
    <row r="580" spans="21:21" x14ac:dyDescent="0.2">
      <c r="U580" s="398"/>
    </row>
    <row r="581" spans="21:21" x14ac:dyDescent="0.2">
      <c r="U581" s="398"/>
    </row>
    <row r="582" spans="21:21" x14ac:dyDescent="0.2">
      <c r="U582" s="398"/>
    </row>
    <row r="583" spans="21:21" x14ac:dyDescent="0.2">
      <c r="U583" s="398"/>
    </row>
    <row r="584" spans="21:21" x14ac:dyDescent="0.2">
      <c r="U584" s="398"/>
    </row>
    <row r="585" spans="21:21" x14ac:dyDescent="0.2">
      <c r="U585" s="398"/>
    </row>
    <row r="586" spans="21:21" x14ac:dyDescent="0.2">
      <c r="U586" s="398"/>
    </row>
    <row r="587" spans="21:21" x14ac:dyDescent="0.2">
      <c r="U587" s="398"/>
    </row>
    <row r="588" spans="21:21" x14ac:dyDescent="0.2">
      <c r="U588" s="398"/>
    </row>
    <row r="589" spans="21:21" x14ac:dyDescent="0.2">
      <c r="U589" s="398"/>
    </row>
    <row r="590" spans="21:21" x14ac:dyDescent="0.2">
      <c r="U590" s="398"/>
    </row>
    <row r="591" spans="21:21" x14ac:dyDescent="0.2">
      <c r="U591" s="398"/>
    </row>
    <row r="592" spans="21:21" x14ac:dyDescent="0.2">
      <c r="U592" s="398"/>
    </row>
    <row r="593" spans="21:21" x14ac:dyDescent="0.2">
      <c r="U593" s="398"/>
    </row>
    <row r="594" spans="21:21" x14ac:dyDescent="0.2">
      <c r="U594" s="398"/>
    </row>
    <row r="595" spans="21:21" x14ac:dyDescent="0.2">
      <c r="U595" s="398"/>
    </row>
    <row r="596" spans="21:21" x14ac:dyDescent="0.2">
      <c r="U596" s="398"/>
    </row>
    <row r="597" spans="21:21" x14ac:dyDescent="0.2">
      <c r="U597" s="398"/>
    </row>
    <row r="598" spans="21:21" x14ac:dyDescent="0.2">
      <c r="U598" s="398"/>
    </row>
    <row r="599" spans="21:21" x14ac:dyDescent="0.2">
      <c r="U599" s="398"/>
    </row>
    <row r="600" spans="21:21" x14ac:dyDescent="0.2">
      <c r="U600" s="398"/>
    </row>
    <row r="601" spans="21:21" x14ac:dyDescent="0.2">
      <c r="U601" s="398"/>
    </row>
    <row r="602" spans="21:21" x14ac:dyDescent="0.2">
      <c r="U602" s="398"/>
    </row>
    <row r="603" spans="21:21" x14ac:dyDescent="0.2">
      <c r="U603" s="398"/>
    </row>
    <row r="604" spans="21:21" x14ac:dyDescent="0.2">
      <c r="U604" s="398"/>
    </row>
    <row r="605" spans="21:21" x14ac:dyDescent="0.2">
      <c r="U605" s="398"/>
    </row>
    <row r="606" spans="21:21" x14ac:dyDescent="0.2">
      <c r="U606" s="398"/>
    </row>
    <row r="607" spans="21:21" x14ac:dyDescent="0.2">
      <c r="U607" s="398"/>
    </row>
    <row r="608" spans="21:21" x14ac:dyDescent="0.2">
      <c r="U608" s="398"/>
    </row>
    <row r="609" spans="21:21" x14ac:dyDescent="0.2">
      <c r="U609" s="398"/>
    </row>
    <row r="610" spans="21:21" x14ac:dyDescent="0.2">
      <c r="U610" s="398"/>
    </row>
    <row r="611" spans="21:21" x14ac:dyDescent="0.2">
      <c r="U611" s="398"/>
    </row>
    <row r="612" spans="21:21" x14ac:dyDescent="0.2">
      <c r="U612" s="398"/>
    </row>
    <row r="613" spans="21:21" x14ac:dyDescent="0.2">
      <c r="U613" s="398"/>
    </row>
    <row r="614" spans="21:21" x14ac:dyDescent="0.2">
      <c r="U614" s="398"/>
    </row>
    <row r="615" spans="21:21" x14ac:dyDescent="0.2">
      <c r="U615" s="398"/>
    </row>
    <row r="616" spans="21:21" x14ac:dyDescent="0.2">
      <c r="U616" s="398"/>
    </row>
    <row r="617" spans="21:21" x14ac:dyDescent="0.2">
      <c r="U617" s="398"/>
    </row>
    <row r="618" spans="21:21" x14ac:dyDescent="0.2">
      <c r="U618" s="398"/>
    </row>
    <row r="619" spans="21:21" x14ac:dyDescent="0.2">
      <c r="U619" s="398"/>
    </row>
    <row r="620" spans="21:21" x14ac:dyDescent="0.2">
      <c r="U620" s="398"/>
    </row>
    <row r="621" spans="21:21" x14ac:dyDescent="0.2">
      <c r="U621" s="398"/>
    </row>
    <row r="622" spans="21:21" x14ac:dyDescent="0.2">
      <c r="U622" s="398"/>
    </row>
    <row r="623" spans="21:21" x14ac:dyDescent="0.2">
      <c r="U623" s="398"/>
    </row>
    <row r="624" spans="21:21" x14ac:dyDescent="0.2">
      <c r="U624" s="398"/>
    </row>
    <row r="625" spans="21:21" x14ac:dyDescent="0.2">
      <c r="U625" s="398"/>
    </row>
    <row r="626" spans="21:21" x14ac:dyDescent="0.2">
      <c r="U626" s="398"/>
    </row>
    <row r="627" spans="21:21" x14ac:dyDescent="0.2">
      <c r="U627" s="398"/>
    </row>
    <row r="628" spans="21:21" x14ac:dyDescent="0.2">
      <c r="U628" s="398"/>
    </row>
    <row r="629" spans="21:21" x14ac:dyDescent="0.2">
      <c r="U629" s="398"/>
    </row>
    <row r="630" spans="21:21" x14ac:dyDescent="0.2">
      <c r="U630" s="398"/>
    </row>
    <row r="631" spans="21:21" x14ac:dyDescent="0.2">
      <c r="U631" s="398"/>
    </row>
    <row r="632" spans="21:21" x14ac:dyDescent="0.2">
      <c r="U632" s="398"/>
    </row>
    <row r="633" spans="21:21" x14ac:dyDescent="0.2">
      <c r="U633" s="398"/>
    </row>
    <row r="634" spans="21:21" x14ac:dyDescent="0.2">
      <c r="U634" s="398"/>
    </row>
    <row r="635" spans="21:21" x14ac:dyDescent="0.2">
      <c r="U635" s="398"/>
    </row>
    <row r="636" spans="21:21" x14ac:dyDescent="0.2">
      <c r="U636" s="398"/>
    </row>
    <row r="637" spans="21:21" x14ac:dyDescent="0.2">
      <c r="U637" s="398"/>
    </row>
    <row r="638" spans="21:21" x14ac:dyDescent="0.2">
      <c r="U638" s="398"/>
    </row>
    <row r="639" spans="21:21" x14ac:dyDescent="0.2">
      <c r="U639" s="398"/>
    </row>
    <row r="640" spans="21:21" x14ac:dyDescent="0.2">
      <c r="U640" s="398"/>
    </row>
    <row r="641" spans="21:21" x14ac:dyDescent="0.2">
      <c r="U641" s="398"/>
    </row>
    <row r="642" spans="21:21" x14ac:dyDescent="0.2">
      <c r="U642" s="398"/>
    </row>
    <row r="643" spans="21:21" x14ac:dyDescent="0.2">
      <c r="U643" s="398"/>
    </row>
    <row r="644" spans="21:21" x14ac:dyDescent="0.2">
      <c r="U644" s="398"/>
    </row>
    <row r="645" spans="21:21" x14ac:dyDescent="0.2">
      <c r="U645" s="398"/>
    </row>
    <row r="646" spans="21:21" x14ac:dyDescent="0.2">
      <c r="U646" s="398"/>
    </row>
    <row r="647" spans="21:21" x14ac:dyDescent="0.2">
      <c r="U647" s="398"/>
    </row>
    <row r="648" spans="21:21" x14ac:dyDescent="0.2">
      <c r="U648" s="398"/>
    </row>
    <row r="649" spans="21:21" x14ac:dyDescent="0.2">
      <c r="U649" s="398"/>
    </row>
    <row r="650" spans="21:21" x14ac:dyDescent="0.2">
      <c r="U650" s="398"/>
    </row>
    <row r="651" spans="21:21" x14ac:dyDescent="0.2">
      <c r="U651" s="398"/>
    </row>
    <row r="652" spans="21:21" x14ac:dyDescent="0.2">
      <c r="U652" s="398"/>
    </row>
    <row r="653" spans="21:21" x14ac:dyDescent="0.2">
      <c r="U653" s="398"/>
    </row>
    <row r="654" spans="21:21" x14ac:dyDescent="0.2">
      <c r="U654" s="398"/>
    </row>
    <row r="655" spans="21:21" x14ac:dyDescent="0.2">
      <c r="U655" s="398"/>
    </row>
    <row r="656" spans="21:21" x14ac:dyDescent="0.2">
      <c r="U656" s="398"/>
    </row>
    <row r="657" spans="21:21" x14ac:dyDescent="0.2">
      <c r="U657" s="398"/>
    </row>
    <row r="658" spans="21:21" x14ac:dyDescent="0.2">
      <c r="U658" s="398"/>
    </row>
    <row r="659" spans="21:21" x14ac:dyDescent="0.2">
      <c r="U659" s="398"/>
    </row>
    <row r="660" spans="21:21" x14ac:dyDescent="0.2">
      <c r="U660" s="398"/>
    </row>
    <row r="661" spans="21:21" x14ac:dyDescent="0.2">
      <c r="U661" s="398"/>
    </row>
    <row r="662" spans="21:21" x14ac:dyDescent="0.2">
      <c r="U662" s="398"/>
    </row>
    <row r="663" spans="21:21" x14ac:dyDescent="0.2">
      <c r="U663" s="398"/>
    </row>
    <row r="664" spans="21:21" x14ac:dyDescent="0.2">
      <c r="U664" s="398"/>
    </row>
    <row r="665" spans="21:21" x14ac:dyDescent="0.2">
      <c r="U665" s="398"/>
    </row>
    <row r="666" spans="21:21" x14ac:dyDescent="0.2">
      <c r="U666" s="398"/>
    </row>
    <row r="667" spans="21:21" x14ac:dyDescent="0.2">
      <c r="U667" s="398"/>
    </row>
    <row r="668" spans="21:21" x14ac:dyDescent="0.2">
      <c r="U668" s="398"/>
    </row>
    <row r="669" spans="21:21" x14ac:dyDescent="0.2">
      <c r="U669" s="398"/>
    </row>
    <row r="670" spans="21:21" x14ac:dyDescent="0.2">
      <c r="U670" s="398"/>
    </row>
    <row r="671" spans="21:21" x14ac:dyDescent="0.2">
      <c r="U671" s="398"/>
    </row>
    <row r="672" spans="21:21" x14ac:dyDescent="0.2">
      <c r="U672" s="398"/>
    </row>
    <row r="673" spans="21:21" x14ac:dyDescent="0.2">
      <c r="U673" s="398"/>
    </row>
    <row r="674" spans="21:21" x14ac:dyDescent="0.2">
      <c r="U674" s="398"/>
    </row>
    <row r="675" spans="21:21" x14ac:dyDescent="0.2">
      <c r="U675" s="398"/>
    </row>
    <row r="676" spans="21:21" x14ac:dyDescent="0.2">
      <c r="U676" s="398"/>
    </row>
    <row r="677" spans="21:21" x14ac:dyDescent="0.2">
      <c r="U677" s="398"/>
    </row>
    <row r="678" spans="21:21" x14ac:dyDescent="0.2">
      <c r="U678" s="398"/>
    </row>
    <row r="679" spans="21:21" x14ac:dyDescent="0.2">
      <c r="U679" s="398"/>
    </row>
    <row r="680" spans="21:21" x14ac:dyDescent="0.2">
      <c r="U680" s="398"/>
    </row>
    <row r="681" spans="21:21" x14ac:dyDescent="0.2">
      <c r="U681" s="398"/>
    </row>
    <row r="682" spans="21:21" x14ac:dyDescent="0.2">
      <c r="U682" s="398"/>
    </row>
    <row r="683" spans="21:21" x14ac:dyDescent="0.2">
      <c r="U683" s="398"/>
    </row>
    <row r="684" spans="21:21" x14ac:dyDescent="0.2">
      <c r="U684" s="398"/>
    </row>
    <row r="685" spans="21:21" x14ac:dyDescent="0.2">
      <c r="U685" s="398"/>
    </row>
    <row r="686" spans="21:21" x14ac:dyDescent="0.2">
      <c r="U686" s="398"/>
    </row>
    <row r="687" spans="21:21" x14ac:dyDescent="0.2">
      <c r="U687" s="398"/>
    </row>
    <row r="688" spans="21:21" x14ac:dyDescent="0.2">
      <c r="U688" s="398"/>
    </row>
    <row r="689" spans="21:21" x14ac:dyDescent="0.2">
      <c r="U689" s="398"/>
    </row>
    <row r="690" spans="21:21" x14ac:dyDescent="0.2">
      <c r="U690" s="398"/>
    </row>
    <row r="691" spans="21:21" x14ac:dyDescent="0.2">
      <c r="U691" s="398"/>
    </row>
    <row r="692" spans="21:21" x14ac:dyDescent="0.2">
      <c r="U692" s="398"/>
    </row>
    <row r="693" spans="21:21" x14ac:dyDescent="0.2">
      <c r="U693" s="398"/>
    </row>
    <row r="694" spans="21:21" x14ac:dyDescent="0.2">
      <c r="U694" s="398"/>
    </row>
    <row r="695" spans="21:21" x14ac:dyDescent="0.2">
      <c r="U695" s="398"/>
    </row>
    <row r="696" spans="21:21" x14ac:dyDescent="0.2">
      <c r="U696" s="398"/>
    </row>
    <row r="697" spans="21:21" x14ac:dyDescent="0.2">
      <c r="U697" s="398"/>
    </row>
    <row r="698" spans="21:21" x14ac:dyDescent="0.2">
      <c r="U698" s="398"/>
    </row>
    <row r="699" spans="21:21" x14ac:dyDescent="0.2">
      <c r="U699" s="398"/>
    </row>
    <row r="700" spans="21:21" x14ac:dyDescent="0.2">
      <c r="U700" s="398"/>
    </row>
    <row r="701" spans="21:21" x14ac:dyDescent="0.2">
      <c r="U701" s="398"/>
    </row>
    <row r="702" spans="21:21" x14ac:dyDescent="0.2">
      <c r="U702" s="398"/>
    </row>
    <row r="703" spans="21:21" x14ac:dyDescent="0.2">
      <c r="U703" s="398"/>
    </row>
    <row r="704" spans="21:21" x14ac:dyDescent="0.2">
      <c r="U704" s="398"/>
    </row>
    <row r="705" spans="21:21" x14ac:dyDescent="0.2">
      <c r="U705" s="398"/>
    </row>
    <row r="706" spans="21:21" x14ac:dyDescent="0.2">
      <c r="U706" s="398"/>
    </row>
    <row r="707" spans="21:21" x14ac:dyDescent="0.2">
      <c r="U707" s="398"/>
    </row>
    <row r="708" spans="21:21" x14ac:dyDescent="0.2">
      <c r="U708" s="398"/>
    </row>
    <row r="709" spans="21:21" x14ac:dyDescent="0.2">
      <c r="U709" s="398"/>
    </row>
    <row r="710" spans="21:21" x14ac:dyDescent="0.2">
      <c r="U710" s="398"/>
    </row>
    <row r="711" spans="21:21" x14ac:dyDescent="0.2">
      <c r="U711" s="398"/>
    </row>
    <row r="712" spans="21:21" x14ac:dyDescent="0.2">
      <c r="U712" s="398"/>
    </row>
    <row r="713" spans="21:21" x14ac:dyDescent="0.2">
      <c r="U713" s="398"/>
    </row>
    <row r="714" spans="21:21" x14ac:dyDescent="0.2">
      <c r="U714" s="398"/>
    </row>
    <row r="715" spans="21:21" x14ac:dyDescent="0.2">
      <c r="U715" s="398"/>
    </row>
    <row r="716" spans="21:21" x14ac:dyDescent="0.2">
      <c r="U716" s="398"/>
    </row>
    <row r="717" spans="21:21" x14ac:dyDescent="0.2">
      <c r="U717" s="398"/>
    </row>
    <row r="718" spans="21:21" x14ac:dyDescent="0.2">
      <c r="U718" s="398"/>
    </row>
    <row r="719" spans="21:21" x14ac:dyDescent="0.2">
      <c r="U719" s="398"/>
    </row>
    <row r="720" spans="21:21" x14ac:dyDescent="0.2">
      <c r="U720" s="398"/>
    </row>
    <row r="721" spans="21:21" x14ac:dyDescent="0.2">
      <c r="U721" s="398"/>
    </row>
    <row r="722" spans="21:21" x14ac:dyDescent="0.2">
      <c r="U722" s="398"/>
    </row>
    <row r="723" spans="21:21" x14ac:dyDescent="0.2">
      <c r="U723" s="398"/>
    </row>
    <row r="724" spans="21:21" x14ac:dyDescent="0.2">
      <c r="U724" s="398"/>
    </row>
    <row r="725" spans="21:21" x14ac:dyDescent="0.2">
      <c r="U725" s="398"/>
    </row>
    <row r="726" spans="21:21" x14ac:dyDescent="0.2">
      <c r="U726" s="398"/>
    </row>
    <row r="727" spans="21:21" x14ac:dyDescent="0.2">
      <c r="U727" s="398"/>
    </row>
    <row r="728" spans="21:21" x14ac:dyDescent="0.2">
      <c r="U728" s="398"/>
    </row>
    <row r="729" spans="21:21" x14ac:dyDescent="0.2">
      <c r="U729" s="398"/>
    </row>
    <row r="730" spans="21:21" x14ac:dyDescent="0.2">
      <c r="U730" s="398"/>
    </row>
    <row r="731" spans="21:21" x14ac:dyDescent="0.2">
      <c r="U731" s="398"/>
    </row>
    <row r="732" spans="21:21" x14ac:dyDescent="0.2">
      <c r="U732" s="398"/>
    </row>
    <row r="733" spans="21:21" x14ac:dyDescent="0.2">
      <c r="U733" s="398"/>
    </row>
    <row r="734" spans="21:21" x14ac:dyDescent="0.2">
      <c r="U734" s="398"/>
    </row>
    <row r="735" spans="21:21" x14ac:dyDescent="0.2">
      <c r="U735" s="398"/>
    </row>
    <row r="736" spans="21:21" x14ac:dyDescent="0.2">
      <c r="U736" s="398"/>
    </row>
    <row r="737" spans="21:21" x14ac:dyDescent="0.2">
      <c r="U737" s="398"/>
    </row>
    <row r="738" spans="21:21" x14ac:dyDescent="0.2">
      <c r="U738" s="398"/>
    </row>
    <row r="739" spans="21:21" x14ac:dyDescent="0.2">
      <c r="U739" s="398"/>
    </row>
    <row r="740" spans="21:21" x14ac:dyDescent="0.2">
      <c r="U740" s="398"/>
    </row>
    <row r="741" spans="21:21" x14ac:dyDescent="0.2">
      <c r="U741" s="398"/>
    </row>
    <row r="742" spans="21:21" x14ac:dyDescent="0.2">
      <c r="U742" s="398"/>
    </row>
    <row r="743" spans="21:21" x14ac:dyDescent="0.2">
      <c r="U743" s="398"/>
    </row>
    <row r="744" spans="21:21" x14ac:dyDescent="0.2">
      <c r="U744" s="398"/>
    </row>
    <row r="745" spans="21:21" x14ac:dyDescent="0.2">
      <c r="U745" s="398"/>
    </row>
    <row r="746" spans="21:21" x14ac:dyDescent="0.2">
      <c r="U746" s="398"/>
    </row>
    <row r="747" spans="21:21" x14ac:dyDescent="0.2">
      <c r="U747" s="398"/>
    </row>
    <row r="748" spans="21:21" x14ac:dyDescent="0.2">
      <c r="U748" s="398"/>
    </row>
    <row r="749" spans="21:21" x14ac:dyDescent="0.2">
      <c r="U749" s="398"/>
    </row>
    <row r="750" spans="21:21" x14ac:dyDescent="0.2">
      <c r="U750" s="398"/>
    </row>
    <row r="751" spans="21:21" x14ac:dyDescent="0.2">
      <c r="U751" s="398"/>
    </row>
    <row r="752" spans="21:21" x14ac:dyDescent="0.2">
      <c r="U752" s="398"/>
    </row>
    <row r="753" spans="21:21" x14ac:dyDescent="0.2">
      <c r="U753" s="398"/>
    </row>
    <row r="754" spans="21:21" x14ac:dyDescent="0.2">
      <c r="U754" s="398"/>
    </row>
    <row r="755" spans="21:21" x14ac:dyDescent="0.2">
      <c r="U755" s="398"/>
    </row>
    <row r="756" spans="21:21" x14ac:dyDescent="0.2">
      <c r="U756" s="398"/>
    </row>
    <row r="757" spans="21:21" x14ac:dyDescent="0.2">
      <c r="U757" s="398"/>
    </row>
    <row r="758" spans="21:21" x14ac:dyDescent="0.2">
      <c r="U758" s="398"/>
    </row>
    <row r="759" spans="21:21" x14ac:dyDescent="0.2">
      <c r="U759" s="398"/>
    </row>
    <row r="760" spans="21:21" x14ac:dyDescent="0.2">
      <c r="U760" s="398"/>
    </row>
    <row r="761" spans="21:21" x14ac:dyDescent="0.2">
      <c r="U761" s="398"/>
    </row>
    <row r="762" spans="21:21" x14ac:dyDescent="0.2">
      <c r="U762" s="398"/>
    </row>
    <row r="763" spans="21:21" x14ac:dyDescent="0.2">
      <c r="U763" s="398"/>
    </row>
    <row r="764" spans="21:21" x14ac:dyDescent="0.2">
      <c r="U764" s="398"/>
    </row>
    <row r="765" spans="21:21" x14ac:dyDescent="0.2">
      <c r="U765" s="398"/>
    </row>
    <row r="766" spans="21:21" x14ac:dyDescent="0.2">
      <c r="U766" s="398"/>
    </row>
    <row r="767" spans="21:21" x14ac:dyDescent="0.2">
      <c r="U767" s="398"/>
    </row>
    <row r="768" spans="21:21" x14ac:dyDescent="0.2">
      <c r="U768" s="398"/>
    </row>
    <row r="769" spans="21:21" x14ac:dyDescent="0.2">
      <c r="U769" s="398"/>
    </row>
    <row r="770" spans="21:21" x14ac:dyDescent="0.2">
      <c r="U770" s="398"/>
    </row>
    <row r="771" spans="21:21" x14ac:dyDescent="0.2">
      <c r="U771" s="398"/>
    </row>
    <row r="772" spans="21:21" x14ac:dyDescent="0.2">
      <c r="U772" s="398"/>
    </row>
    <row r="773" spans="21:21" x14ac:dyDescent="0.2">
      <c r="U773" s="398"/>
    </row>
    <row r="774" spans="21:21" x14ac:dyDescent="0.2">
      <c r="U774" s="398"/>
    </row>
    <row r="775" spans="21:21" x14ac:dyDescent="0.2">
      <c r="U775" s="398"/>
    </row>
    <row r="776" spans="21:21" x14ac:dyDescent="0.2">
      <c r="U776" s="398"/>
    </row>
    <row r="777" spans="21:21" x14ac:dyDescent="0.2">
      <c r="U777" s="398"/>
    </row>
    <row r="778" spans="21:21" x14ac:dyDescent="0.2">
      <c r="U778" s="398"/>
    </row>
    <row r="779" spans="21:21" x14ac:dyDescent="0.2">
      <c r="U779" s="398"/>
    </row>
    <row r="780" spans="21:21" x14ac:dyDescent="0.2">
      <c r="U780" s="398"/>
    </row>
    <row r="781" spans="21:21" x14ac:dyDescent="0.2">
      <c r="U781" s="398"/>
    </row>
    <row r="782" spans="21:21" x14ac:dyDescent="0.2">
      <c r="U782" s="398"/>
    </row>
    <row r="783" spans="21:21" x14ac:dyDescent="0.2">
      <c r="U783" s="398"/>
    </row>
    <row r="784" spans="21:21" x14ac:dyDescent="0.2">
      <c r="U784" s="398"/>
    </row>
    <row r="785" spans="21:21" x14ac:dyDescent="0.2">
      <c r="U785" s="398"/>
    </row>
    <row r="786" spans="21:21" x14ac:dyDescent="0.2">
      <c r="U786" s="398"/>
    </row>
    <row r="787" spans="21:21" x14ac:dyDescent="0.2">
      <c r="U787" s="398"/>
    </row>
    <row r="788" spans="21:21" x14ac:dyDescent="0.2">
      <c r="U788" s="398"/>
    </row>
    <row r="789" spans="21:21" x14ac:dyDescent="0.2">
      <c r="U789" s="398"/>
    </row>
    <row r="790" spans="21:21" x14ac:dyDescent="0.2">
      <c r="U790" s="398"/>
    </row>
    <row r="791" spans="21:21" x14ac:dyDescent="0.2">
      <c r="U791" s="398"/>
    </row>
    <row r="792" spans="21:21" x14ac:dyDescent="0.2">
      <c r="U792" s="398"/>
    </row>
    <row r="793" spans="21:21" x14ac:dyDescent="0.2">
      <c r="U793" s="398"/>
    </row>
    <row r="794" spans="21:21" x14ac:dyDescent="0.2">
      <c r="U794" s="398"/>
    </row>
    <row r="795" spans="21:21" x14ac:dyDescent="0.2">
      <c r="U795" s="398"/>
    </row>
    <row r="796" spans="21:21" x14ac:dyDescent="0.2">
      <c r="U796" s="398"/>
    </row>
    <row r="797" spans="21:21" x14ac:dyDescent="0.2">
      <c r="U797" s="398"/>
    </row>
    <row r="798" spans="21:21" x14ac:dyDescent="0.2">
      <c r="U798" s="398"/>
    </row>
    <row r="799" spans="21:21" x14ac:dyDescent="0.2">
      <c r="U799" s="398"/>
    </row>
    <row r="800" spans="21:21" x14ac:dyDescent="0.2">
      <c r="U800" s="398"/>
    </row>
    <row r="801" spans="21:21" x14ac:dyDescent="0.2">
      <c r="U801" s="398"/>
    </row>
    <row r="802" spans="21:21" x14ac:dyDescent="0.2">
      <c r="U802" s="398"/>
    </row>
    <row r="803" spans="21:21" x14ac:dyDescent="0.2">
      <c r="U803" s="398"/>
    </row>
    <row r="804" spans="21:21" x14ac:dyDescent="0.2">
      <c r="U804" s="398"/>
    </row>
    <row r="805" spans="21:21" x14ac:dyDescent="0.2">
      <c r="U805" s="398"/>
    </row>
    <row r="806" spans="21:21" x14ac:dyDescent="0.2">
      <c r="U806" s="398"/>
    </row>
    <row r="807" spans="21:21" x14ac:dyDescent="0.2">
      <c r="U807" s="398"/>
    </row>
    <row r="808" spans="21:21" x14ac:dyDescent="0.2">
      <c r="U808" s="398"/>
    </row>
    <row r="809" spans="21:21" x14ac:dyDescent="0.2">
      <c r="U809" s="398"/>
    </row>
    <row r="810" spans="21:21" x14ac:dyDescent="0.2">
      <c r="U810" s="398"/>
    </row>
    <row r="811" spans="21:21" x14ac:dyDescent="0.2">
      <c r="U811" s="398"/>
    </row>
    <row r="812" spans="21:21" x14ac:dyDescent="0.2">
      <c r="U812" s="398"/>
    </row>
    <row r="813" spans="21:21" x14ac:dyDescent="0.2">
      <c r="U813" s="398"/>
    </row>
    <row r="814" spans="21:21" x14ac:dyDescent="0.2">
      <c r="U814" s="398"/>
    </row>
    <row r="815" spans="21:21" x14ac:dyDescent="0.2">
      <c r="U815" s="398"/>
    </row>
    <row r="816" spans="21:21" x14ac:dyDescent="0.2">
      <c r="U816" s="398"/>
    </row>
    <row r="817" spans="21:21" x14ac:dyDescent="0.2">
      <c r="U817" s="398"/>
    </row>
    <row r="818" spans="21:21" x14ac:dyDescent="0.2">
      <c r="U818" s="398"/>
    </row>
    <row r="819" spans="21:21" x14ac:dyDescent="0.2">
      <c r="U819" s="398"/>
    </row>
    <row r="820" spans="21:21" x14ac:dyDescent="0.2">
      <c r="U820" s="398"/>
    </row>
    <row r="821" spans="21:21" x14ac:dyDescent="0.2">
      <c r="U821" s="398"/>
    </row>
    <row r="822" spans="21:21" x14ac:dyDescent="0.2">
      <c r="U822" s="398"/>
    </row>
    <row r="823" spans="21:21" x14ac:dyDescent="0.2">
      <c r="U823" s="398"/>
    </row>
    <row r="824" spans="21:21" x14ac:dyDescent="0.2">
      <c r="U824" s="398"/>
    </row>
    <row r="825" spans="21:21" x14ac:dyDescent="0.2">
      <c r="U825" s="398"/>
    </row>
    <row r="826" spans="21:21" x14ac:dyDescent="0.2">
      <c r="U826" s="398"/>
    </row>
    <row r="827" spans="21:21" x14ac:dyDescent="0.2">
      <c r="U827" s="398"/>
    </row>
    <row r="828" spans="21:21" x14ac:dyDescent="0.2">
      <c r="U828" s="398"/>
    </row>
    <row r="829" spans="21:21" x14ac:dyDescent="0.2">
      <c r="U829" s="398"/>
    </row>
    <row r="830" spans="21:21" x14ac:dyDescent="0.2">
      <c r="U830" s="398"/>
    </row>
    <row r="831" spans="21:21" x14ac:dyDescent="0.2">
      <c r="U831" s="398"/>
    </row>
    <row r="832" spans="21:21" x14ac:dyDescent="0.2">
      <c r="U832" s="398"/>
    </row>
    <row r="833" spans="21:21" x14ac:dyDescent="0.2">
      <c r="U833" s="398"/>
    </row>
    <row r="834" spans="21:21" x14ac:dyDescent="0.2">
      <c r="U834" s="398"/>
    </row>
    <row r="835" spans="21:21" x14ac:dyDescent="0.2">
      <c r="U835" s="398"/>
    </row>
    <row r="836" spans="21:21" x14ac:dyDescent="0.2">
      <c r="U836" s="398"/>
    </row>
    <row r="837" spans="21:21" x14ac:dyDescent="0.2">
      <c r="U837" s="398"/>
    </row>
    <row r="838" spans="21:21" x14ac:dyDescent="0.2">
      <c r="U838" s="398"/>
    </row>
    <row r="839" spans="21:21" x14ac:dyDescent="0.2">
      <c r="U839" s="398"/>
    </row>
    <row r="840" spans="21:21" x14ac:dyDescent="0.2">
      <c r="U840" s="398"/>
    </row>
    <row r="841" spans="21:21" x14ac:dyDescent="0.2">
      <c r="U841" s="398"/>
    </row>
    <row r="842" spans="21:21" x14ac:dyDescent="0.2">
      <c r="U842" s="398"/>
    </row>
    <row r="843" spans="21:21" x14ac:dyDescent="0.2">
      <c r="U843" s="398"/>
    </row>
    <row r="844" spans="21:21" x14ac:dyDescent="0.2">
      <c r="U844" s="398"/>
    </row>
    <row r="845" spans="21:21" x14ac:dyDescent="0.2">
      <c r="U845" s="398"/>
    </row>
    <row r="846" spans="21:21" x14ac:dyDescent="0.2">
      <c r="U846" s="398"/>
    </row>
    <row r="847" spans="21:21" x14ac:dyDescent="0.2">
      <c r="U847" s="398"/>
    </row>
    <row r="848" spans="21:21" x14ac:dyDescent="0.2">
      <c r="U848" s="398"/>
    </row>
    <row r="849" spans="21:21" x14ac:dyDescent="0.2">
      <c r="U849" s="398"/>
    </row>
    <row r="850" spans="21:21" x14ac:dyDescent="0.2">
      <c r="U850" s="398"/>
    </row>
    <row r="851" spans="21:21" x14ac:dyDescent="0.2">
      <c r="U851" s="398"/>
    </row>
    <row r="852" spans="21:21" x14ac:dyDescent="0.2">
      <c r="U852" s="398"/>
    </row>
    <row r="853" spans="21:21" x14ac:dyDescent="0.2">
      <c r="U853" s="398"/>
    </row>
    <row r="854" spans="21:21" x14ac:dyDescent="0.2">
      <c r="U854" s="398"/>
    </row>
    <row r="855" spans="21:21" x14ac:dyDescent="0.2">
      <c r="U855" s="398"/>
    </row>
    <row r="856" spans="21:21" x14ac:dyDescent="0.2">
      <c r="U856" s="398"/>
    </row>
    <row r="857" spans="21:21" x14ac:dyDescent="0.2">
      <c r="U857" s="398"/>
    </row>
    <row r="858" spans="21:21" x14ac:dyDescent="0.2">
      <c r="U858" s="398"/>
    </row>
    <row r="859" spans="21:21" x14ac:dyDescent="0.2">
      <c r="U859" s="398"/>
    </row>
    <row r="860" spans="21:21" x14ac:dyDescent="0.2">
      <c r="U860" s="398"/>
    </row>
    <row r="861" spans="21:21" x14ac:dyDescent="0.2">
      <c r="U861" s="398"/>
    </row>
    <row r="862" spans="21:21" x14ac:dyDescent="0.2">
      <c r="U862" s="398"/>
    </row>
    <row r="863" spans="21:21" x14ac:dyDescent="0.2">
      <c r="U863" s="398"/>
    </row>
    <row r="864" spans="21:21" x14ac:dyDescent="0.2">
      <c r="U864" s="398"/>
    </row>
    <row r="865" spans="21:21" x14ac:dyDescent="0.2">
      <c r="U865" s="398"/>
    </row>
    <row r="866" spans="21:21" x14ac:dyDescent="0.2">
      <c r="U866" s="398"/>
    </row>
    <row r="867" spans="21:21" x14ac:dyDescent="0.2">
      <c r="U867" s="398"/>
    </row>
    <row r="868" spans="21:21" x14ac:dyDescent="0.2">
      <c r="U868" s="398"/>
    </row>
    <row r="869" spans="21:21" x14ac:dyDescent="0.2">
      <c r="U869" s="398"/>
    </row>
    <row r="870" spans="21:21" x14ac:dyDescent="0.2">
      <c r="U870" s="398"/>
    </row>
    <row r="871" spans="21:21" x14ac:dyDescent="0.2">
      <c r="U871" s="398"/>
    </row>
    <row r="872" spans="21:21" x14ac:dyDescent="0.2">
      <c r="U872" s="398"/>
    </row>
    <row r="873" spans="21:21" x14ac:dyDescent="0.2">
      <c r="U873" s="398"/>
    </row>
    <row r="874" spans="21:21" x14ac:dyDescent="0.2">
      <c r="U874" s="398"/>
    </row>
    <row r="875" spans="21:21" x14ac:dyDescent="0.2">
      <c r="U875" s="398"/>
    </row>
    <row r="876" spans="21:21" x14ac:dyDescent="0.2">
      <c r="U876" s="398"/>
    </row>
    <row r="877" spans="21:21" x14ac:dyDescent="0.2">
      <c r="U877" s="398"/>
    </row>
    <row r="878" spans="21:21" x14ac:dyDescent="0.2">
      <c r="U878" s="398"/>
    </row>
    <row r="879" spans="21:21" x14ac:dyDescent="0.2">
      <c r="U879" s="398"/>
    </row>
    <row r="880" spans="21:21" x14ac:dyDescent="0.2">
      <c r="U880" s="398"/>
    </row>
    <row r="881" spans="21:21" x14ac:dyDescent="0.2">
      <c r="U881" s="398"/>
    </row>
    <row r="882" spans="21:21" x14ac:dyDescent="0.2">
      <c r="U882" s="398"/>
    </row>
    <row r="883" spans="21:21" x14ac:dyDescent="0.2">
      <c r="U883" s="398"/>
    </row>
    <row r="884" spans="21:21" x14ac:dyDescent="0.2">
      <c r="U884" s="398"/>
    </row>
    <row r="885" spans="21:21" x14ac:dyDescent="0.2">
      <c r="U885" s="398"/>
    </row>
    <row r="886" spans="21:21" x14ac:dyDescent="0.2">
      <c r="U886" s="398"/>
    </row>
    <row r="887" spans="21:21" x14ac:dyDescent="0.2">
      <c r="U887" s="398"/>
    </row>
    <row r="888" spans="21:21" x14ac:dyDescent="0.2">
      <c r="U888" s="398"/>
    </row>
    <row r="889" spans="21:21" x14ac:dyDescent="0.2">
      <c r="U889" s="398"/>
    </row>
    <row r="890" spans="21:21" x14ac:dyDescent="0.2">
      <c r="U890" s="398"/>
    </row>
    <row r="891" spans="21:21" x14ac:dyDescent="0.2">
      <c r="U891" s="398"/>
    </row>
    <row r="892" spans="21:21" x14ac:dyDescent="0.2">
      <c r="U892" s="398"/>
    </row>
    <row r="893" spans="21:21" x14ac:dyDescent="0.2">
      <c r="U893" s="398"/>
    </row>
    <row r="894" spans="21:21" x14ac:dyDescent="0.2">
      <c r="U894" s="398"/>
    </row>
    <row r="895" spans="21:21" x14ac:dyDescent="0.2">
      <c r="U895" s="398"/>
    </row>
    <row r="896" spans="21:21" x14ac:dyDescent="0.2">
      <c r="U896" s="398"/>
    </row>
    <row r="897" spans="21:21" x14ac:dyDescent="0.2">
      <c r="U897" s="398"/>
    </row>
    <row r="898" spans="21:21" x14ac:dyDescent="0.2">
      <c r="U898" s="398"/>
    </row>
    <row r="899" spans="21:21" x14ac:dyDescent="0.2">
      <c r="U899" s="398"/>
    </row>
    <row r="900" spans="21:21" x14ac:dyDescent="0.2">
      <c r="U900" s="398"/>
    </row>
    <row r="901" spans="21:21" x14ac:dyDescent="0.2">
      <c r="U901" s="398"/>
    </row>
    <row r="902" spans="21:21" x14ac:dyDescent="0.2">
      <c r="U902" s="398"/>
    </row>
    <row r="903" spans="21:21" x14ac:dyDescent="0.2">
      <c r="U903" s="398"/>
    </row>
    <row r="904" spans="21:21" x14ac:dyDescent="0.2">
      <c r="U904" s="398"/>
    </row>
    <row r="905" spans="21:21" x14ac:dyDescent="0.2">
      <c r="U905" s="398"/>
    </row>
    <row r="906" spans="21:21" x14ac:dyDescent="0.2">
      <c r="U906" s="398"/>
    </row>
    <row r="907" spans="21:21" x14ac:dyDescent="0.2">
      <c r="U907" s="398"/>
    </row>
    <row r="908" spans="21:21" x14ac:dyDescent="0.2">
      <c r="U908" s="398"/>
    </row>
    <row r="909" spans="21:21" x14ac:dyDescent="0.2">
      <c r="U909" s="398"/>
    </row>
    <row r="910" spans="21:21" x14ac:dyDescent="0.2">
      <c r="U910" s="398"/>
    </row>
    <row r="911" spans="21:21" x14ac:dyDescent="0.2">
      <c r="U911" s="398"/>
    </row>
    <row r="912" spans="21:21" x14ac:dyDescent="0.2">
      <c r="U912" s="398"/>
    </row>
    <row r="913" spans="21:21" x14ac:dyDescent="0.2">
      <c r="U913" s="398"/>
    </row>
    <row r="914" spans="21:21" x14ac:dyDescent="0.2">
      <c r="U914" s="398"/>
    </row>
    <row r="915" spans="21:21" x14ac:dyDescent="0.2">
      <c r="U915" s="398"/>
    </row>
    <row r="916" spans="21:21" x14ac:dyDescent="0.2">
      <c r="U916" s="398"/>
    </row>
    <row r="917" spans="21:21" x14ac:dyDescent="0.2">
      <c r="U917" s="398"/>
    </row>
    <row r="918" spans="21:21" x14ac:dyDescent="0.2">
      <c r="U918" s="398"/>
    </row>
    <row r="919" spans="21:21" x14ac:dyDescent="0.2">
      <c r="U919" s="398"/>
    </row>
    <row r="920" spans="21:21" x14ac:dyDescent="0.2">
      <c r="U920" s="398"/>
    </row>
    <row r="921" spans="21:21" x14ac:dyDescent="0.2">
      <c r="U921" s="398"/>
    </row>
    <row r="922" spans="21:21" x14ac:dyDescent="0.2">
      <c r="U922" s="398"/>
    </row>
    <row r="923" spans="21:21" x14ac:dyDescent="0.2">
      <c r="U923" s="398"/>
    </row>
    <row r="924" spans="21:21" x14ac:dyDescent="0.2">
      <c r="U924" s="398"/>
    </row>
    <row r="925" spans="21:21" x14ac:dyDescent="0.2">
      <c r="U925" s="398"/>
    </row>
    <row r="926" spans="21:21" x14ac:dyDescent="0.2">
      <c r="U926" s="398"/>
    </row>
    <row r="927" spans="21:21" x14ac:dyDescent="0.2">
      <c r="U927" s="398"/>
    </row>
    <row r="928" spans="21:21" x14ac:dyDescent="0.2">
      <c r="U928" s="398"/>
    </row>
    <row r="929" spans="21:21" x14ac:dyDescent="0.2">
      <c r="U929" s="398"/>
    </row>
    <row r="930" spans="21:21" x14ac:dyDescent="0.2">
      <c r="U930" s="398"/>
    </row>
    <row r="931" spans="21:21" x14ac:dyDescent="0.2">
      <c r="U931" s="398"/>
    </row>
    <row r="932" spans="21:21" x14ac:dyDescent="0.2">
      <c r="U932" s="398"/>
    </row>
    <row r="933" spans="21:21" x14ac:dyDescent="0.2">
      <c r="U933" s="398"/>
    </row>
    <row r="934" spans="21:21" x14ac:dyDescent="0.2">
      <c r="U934" s="398"/>
    </row>
    <row r="935" spans="21:21" x14ac:dyDescent="0.2">
      <c r="U935" s="398"/>
    </row>
    <row r="936" spans="21:21" x14ac:dyDescent="0.2">
      <c r="U936" s="398"/>
    </row>
    <row r="937" spans="21:21" x14ac:dyDescent="0.2">
      <c r="U937" s="398"/>
    </row>
    <row r="938" spans="21:21" x14ac:dyDescent="0.2">
      <c r="U938" s="398"/>
    </row>
    <row r="939" spans="21:21" x14ac:dyDescent="0.2">
      <c r="U939" s="398"/>
    </row>
    <row r="940" spans="21:21" x14ac:dyDescent="0.2">
      <c r="U940" s="398"/>
    </row>
    <row r="941" spans="21:21" x14ac:dyDescent="0.2">
      <c r="U941" s="398"/>
    </row>
    <row r="942" spans="21:21" x14ac:dyDescent="0.2">
      <c r="U942" s="398"/>
    </row>
    <row r="943" spans="21:21" x14ac:dyDescent="0.2">
      <c r="U943" s="398"/>
    </row>
    <row r="944" spans="21:21" x14ac:dyDescent="0.2">
      <c r="U944" s="398"/>
    </row>
    <row r="945" spans="21:21" x14ac:dyDescent="0.2">
      <c r="U945" s="398"/>
    </row>
    <row r="946" spans="21:21" x14ac:dyDescent="0.2">
      <c r="U946" s="398"/>
    </row>
    <row r="947" spans="21:21" x14ac:dyDescent="0.2">
      <c r="U947" s="398"/>
    </row>
    <row r="948" spans="21:21" x14ac:dyDescent="0.2">
      <c r="U948" s="398"/>
    </row>
    <row r="949" spans="21:21" x14ac:dyDescent="0.2">
      <c r="U949" s="398"/>
    </row>
    <row r="950" spans="21:21" x14ac:dyDescent="0.2">
      <c r="U950" s="398"/>
    </row>
    <row r="951" spans="21:21" x14ac:dyDescent="0.2">
      <c r="U951" s="398"/>
    </row>
    <row r="952" spans="21:21" x14ac:dyDescent="0.2">
      <c r="U952" s="398"/>
    </row>
    <row r="953" spans="21:21" x14ac:dyDescent="0.2">
      <c r="U953" s="398"/>
    </row>
    <row r="954" spans="21:21" x14ac:dyDescent="0.2">
      <c r="U954" s="398"/>
    </row>
    <row r="955" spans="21:21" x14ac:dyDescent="0.2">
      <c r="U955" s="398"/>
    </row>
    <row r="956" spans="21:21" x14ac:dyDescent="0.2">
      <c r="U956" s="398"/>
    </row>
    <row r="957" spans="21:21" x14ac:dyDescent="0.2">
      <c r="U957" s="398"/>
    </row>
    <row r="958" spans="21:21" x14ac:dyDescent="0.2">
      <c r="U958" s="398"/>
    </row>
    <row r="959" spans="21:21" x14ac:dyDescent="0.2">
      <c r="U959" s="398"/>
    </row>
    <row r="960" spans="21:21" x14ac:dyDescent="0.2">
      <c r="U960" s="398"/>
    </row>
    <row r="961" spans="21:21" x14ac:dyDescent="0.2">
      <c r="U961" s="398"/>
    </row>
    <row r="962" spans="21:21" x14ac:dyDescent="0.2">
      <c r="U962" s="398"/>
    </row>
    <row r="963" spans="21:21" x14ac:dyDescent="0.2">
      <c r="U963" s="398"/>
    </row>
    <row r="964" spans="21:21" x14ac:dyDescent="0.2">
      <c r="U964" s="398"/>
    </row>
    <row r="965" spans="21:21" x14ac:dyDescent="0.2">
      <c r="U965" s="398"/>
    </row>
    <row r="966" spans="21:21" x14ac:dyDescent="0.2">
      <c r="U966" s="398"/>
    </row>
    <row r="967" spans="21:21" x14ac:dyDescent="0.2">
      <c r="U967" s="398"/>
    </row>
    <row r="968" spans="21:21" x14ac:dyDescent="0.2">
      <c r="U968" s="398"/>
    </row>
    <row r="969" spans="21:21" x14ac:dyDescent="0.2">
      <c r="U969" s="398"/>
    </row>
    <row r="970" spans="21:21" x14ac:dyDescent="0.2">
      <c r="U970" s="398"/>
    </row>
    <row r="971" spans="21:21" x14ac:dyDescent="0.2">
      <c r="U971" s="398"/>
    </row>
    <row r="972" spans="21:21" x14ac:dyDescent="0.2">
      <c r="U972" s="398"/>
    </row>
    <row r="973" spans="21:21" x14ac:dyDescent="0.2">
      <c r="U973" s="398"/>
    </row>
    <row r="974" spans="21:21" x14ac:dyDescent="0.2">
      <c r="U974" s="398"/>
    </row>
    <row r="975" spans="21:21" x14ac:dyDescent="0.2">
      <c r="U975" s="398"/>
    </row>
    <row r="976" spans="21:21" x14ac:dyDescent="0.2">
      <c r="U976" s="398"/>
    </row>
    <row r="977" spans="21:21" x14ac:dyDescent="0.2">
      <c r="U977" s="398"/>
    </row>
    <row r="978" spans="21:21" x14ac:dyDescent="0.2">
      <c r="U978" s="398"/>
    </row>
    <row r="979" spans="21:21" x14ac:dyDescent="0.2">
      <c r="U979" s="398"/>
    </row>
    <row r="980" spans="21:21" x14ac:dyDescent="0.2">
      <c r="U980" s="398"/>
    </row>
    <row r="981" spans="21:21" x14ac:dyDescent="0.2">
      <c r="U981" s="398"/>
    </row>
    <row r="982" spans="21:21" x14ac:dyDescent="0.2">
      <c r="U982" s="398"/>
    </row>
    <row r="983" spans="21:21" x14ac:dyDescent="0.2">
      <c r="U983" s="398"/>
    </row>
    <row r="984" spans="21:21" x14ac:dyDescent="0.2">
      <c r="U984" s="398"/>
    </row>
    <row r="985" spans="21:21" x14ac:dyDescent="0.2">
      <c r="U985" s="398"/>
    </row>
    <row r="986" spans="21:21" x14ac:dyDescent="0.2">
      <c r="U986" s="398"/>
    </row>
    <row r="987" spans="21:21" x14ac:dyDescent="0.2">
      <c r="U987" s="398"/>
    </row>
    <row r="988" spans="21:21" x14ac:dyDescent="0.2">
      <c r="U988" s="398"/>
    </row>
    <row r="989" spans="21:21" x14ac:dyDescent="0.2">
      <c r="U989" s="398"/>
    </row>
    <row r="990" spans="21:21" x14ac:dyDescent="0.2">
      <c r="U990" s="398"/>
    </row>
    <row r="991" spans="21:21" x14ac:dyDescent="0.2">
      <c r="U991" s="398"/>
    </row>
    <row r="992" spans="21:21" x14ac:dyDescent="0.2">
      <c r="U992" s="398"/>
    </row>
    <row r="993" spans="21:21" x14ac:dyDescent="0.2">
      <c r="U993" s="398"/>
    </row>
    <row r="994" spans="21:21" x14ac:dyDescent="0.2">
      <c r="U994" s="398"/>
    </row>
    <row r="995" spans="21:21" x14ac:dyDescent="0.2">
      <c r="U995" s="398"/>
    </row>
    <row r="996" spans="21:21" x14ac:dyDescent="0.2">
      <c r="U996" s="398"/>
    </row>
    <row r="997" spans="21:21" x14ac:dyDescent="0.2">
      <c r="U997" s="398"/>
    </row>
    <row r="998" spans="21:21" x14ac:dyDescent="0.2">
      <c r="U998" s="398"/>
    </row>
    <row r="999" spans="21:21" x14ac:dyDescent="0.2">
      <c r="U999" s="398"/>
    </row>
    <row r="1000" spans="21:21" x14ac:dyDescent="0.2">
      <c r="U1000" s="398"/>
    </row>
    <row r="1001" spans="21:21" x14ac:dyDescent="0.2">
      <c r="U1001" s="398"/>
    </row>
    <row r="1002" spans="21:21" x14ac:dyDescent="0.2">
      <c r="U1002" s="398"/>
    </row>
    <row r="1003" spans="21:21" x14ac:dyDescent="0.2">
      <c r="U1003" s="398"/>
    </row>
    <row r="1004" spans="21:21" x14ac:dyDescent="0.2">
      <c r="U1004" s="398"/>
    </row>
    <row r="1005" spans="21:21" x14ac:dyDescent="0.2">
      <c r="U1005" s="398"/>
    </row>
    <row r="1006" spans="21:21" x14ac:dyDescent="0.2">
      <c r="U1006" s="398"/>
    </row>
    <row r="1007" spans="21:21" x14ac:dyDescent="0.2">
      <c r="U1007" s="398"/>
    </row>
    <row r="1008" spans="21:21" x14ac:dyDescent="0.2">
      <c r="U1008" s="398"/>
    </row>
    <row r="1009" spans="21:21" x14ac:dyDescent="0.2">
      <c r="U1009" s="398"/>
    </row>
    <row r="1010" spans="21:21" x14ac:dyDescent="0.2">
      <c r="U1010" s="398"/>
    </row>
    <row r="1011" spans="21:21" x14ac:dyDescent="0.2">
      <c r="U1011" s="398"/>
    </row>
    <row r="1012" spans="21:21" x14ac:dyDescent="0.2">
      <c r="U1012" s="398"/>
    </row>
    <row r="1013" spans="21:21" x14ac:dyDescent="0.2">
      <c r="U1013" s="398"/>
    </row>
    <row r="1014" spans="21:21" x14ac:dyDescent="0.2">
      <c r="U1014" s="398"/>
    </row>
    <row r="1015" spans="21:21" x14ac:dyDescent="0.2">
      <c r="U1015" s="398"/>
    </row>
    <row r="1016" spans="21:21" x14ac:dyDescent="0.2">
      <c r="U1016" s="398"/>
    </row>
    <row r="1017" spans="21:21" x14ac:dyDescent="0.2">
      <c r="U1017" s="398"/>
    </row>
    <row r="1018" spans="21:21" x14ac:dyDescent="0.2">
      <c r="U1018" s="398"/>
    </row>
    <row r="1019" spans="21:21" x14ac:dyDescent="0.2">
      <c r="U1019" s="398"/>
    </row>
    <row r="1020" spans="21:21" x14ac:dyDescent="0.2">
      <c r="U1020" s="398"/>
    </row>
    <row r="1021" spans="21:21" x14ac:dyDescent="0.2">
      <c r="U1021" s="398"/>
    </row>
    <row r="1022" spans="21:21" x14ac:dyDescent="0.2">
      <c r="U1022" s="398"/>
    </row>
    <row r="1023" spans="21:21" x14ac:dyDescent="0.2">
      <c r="U1023" s="398"/>
    </row>
    <row r="1024" spans="21:21" x14ac:dyDescent="0.2">
      <c r="U1024" s="398"/>
    </row>
    <row r="1025" spans="21:21" x14ac:dyDescent="0.2">
      <c r="U1025" s="398"/>
    </row>
    <row r="1026" spans="21:21" x14ac:dyDescent="0.2">
      <c r="U1026" s="398"/>
    </row>
    <row r="1027" spans="21:21" x14ac:dyDescent="0.2">
      <c r="U1027" s="398"/>
    </row>
    <row r="1028" spans="21:21" x14ac:dyDescent="0.2">
      <c r="U1028" s="398"/>
    </row>
    <row r="1029" spans="21:21" x14ac:dyDescent="0.2">
      <c r="U1029" s="398"/>
    </row>
    <row r="1030" spans="21:21" x14ac:dyDescent="0.2">
      <c r="U1030" s="398"/>
    </row>
    <row r="1031" spans="21:21" x14ac:dyDescent="0.2">
      <c r="U1031" s="398"/>
    </row>
    <row r="1032" spans="21:21" x14ac:dyDescent="0.2">
      <c r="U1032" s="398"/>
    </row>
    <row r="1033" spans="21:21" x14ac:dyDescent="0.2">
      <c r="U1033" s="398"/>
    </row>
    <row r="1034" spans="21:21" x14ac:dyDescent="0.2">
      <c r="U1034" s="398"/>
    </row>
    <row r="1035" spans="21:21" x14ac:dyDescent="0.2">
      <c r="U1035" s="398"/>
    </row>
    <row r="1036" spans="21:21" x14ac:dyDescent="0.2">
      <c r="U1036" s="398"/>
    </row>
    <row r="1037" spans="21:21" x14ac:dyDescent="0.2">
      <c r="U1037" s="398"/>
    </row>
    <row r="1038" spans="21:21" x14ac:dyDescent="0.2">
      <c r="U1038" s="398"/>
    </row>
    <row r="1039" spans="21:21" x14ac:dyDescent="0.2">
      <c r="U1039" s="398"/>
    </row>
    <row r="1040" spans="21:21" x14ac:dyDescent="0.2">
      <c r="U1040" s="398"/>
    </row>
    <row r="1041" spans="21:21" x14ac:dyDescent="0.2">
      <c r="U1041" s="398"/>
    </row>
    <row r="1042" spans="21:21" x14ac:dyDescent="0.2">
      <c r="U1042" s="398"/>
    </row>
    <row r="1043" spans="21:21" x14ac:dyDescent="0.2">
      <c r="U1043" s="398"/>
    </row>
    <row r="1044" spans="21:21" x14ac:dyDescent="0.2">
      <c r="U1044" s="398"/>
    </row>
    <row r="1045" spans="21:21" x14ac:dyDescent="0.2">
      <c r="U1045" s="398"/>
    </row>
    <row r="1046" spans="21:21" x14ac:dyDescent="0.2">
      <c r="U1046" s="398"/>
    </row>
    <row r="1047" spans="21:21" x14ac:dyDescent="0.2">
      <c r="U1047" s="398"/>
    </row>
    <row r="1048" spans="21:21" x14ac:dyDescent="0.2">
      <c r="U1048" s="398"/>
    </row>
    <row r="1049" spans="21:21" x14ac:dyDescent="0.2">
      <c r="U1049" s="398"/>
    </row>
    <row r="1050" spans="21:21" x14ac:dyDescent="0.2">
      <c r="U1050" s="398"/>
    </row>
    <row r="1051" spans="21:21" x14ac:dyDescent="0.2">
      <c r="U1051" s="398"/>
    </row>
    <row r="1052" spans="21:21" x14ac:dyDescent="0.2">
      <c r="U1052" s="398"/>
    </row>
    <row r="1053" spans="21:21" x14ac:dyDescent="0.2">
      <c r="U1053" s="398"/>
    </row>
    <row r="1054" spans="21:21" x14ac:dyDescent="0.2">
      <c r="U1054" s="398"/>
    </row>
    <row r="1055" spans="21:21" x14ac:dyDescent="0.2">
      <c r="U1055" s="398"/>
    </row>
    <row r="1056" spans="21:21" x14ac:dyDescent="0.2">
      <c r="U1056" s="398"/>
    </row>
    <row r="1057" spans="21:21" x14ac:dyDescent="0.2">
      <c r="U1057" s="398"/>
    </row>
    <row r="1058" spans="21:21" x14ac:dyDescent="0.2">
      <c r="U1058" s="398"/>
    </row>
    <row r="1059" spans="21:21" x14ac:dyDescent="0.2">
      <c r="U1059" s="398"/>
    </row>
    <row r="1060" spans="21:21" x14ac:dyDescent="0.2">
      <c r="U1060" s="398"/>
    </row>
    <row r="1061" spans="21:21" x14ac:dyDescent="0.2">
      <c r="U1061" s="398"/>
    </row>
    <row r="1062" spans="21:21" x14ac:dyDescent="0.2">
      <c r="U1062" s="398"/>
    </row>
    <row r="1063" spans="21:21" x14ac:dyDescent="0.2">
      <c r="U1063" s="398"/>
    </row>
    <row r="1064" spans="21:21" x14ac:dyDescent="0.2">
      <c r="U1064" s="398"/>
    </row>
    <row r="1065" spans="21:21" x14ac:dyDescent="0.2">
      <c r="U1065" s="398"/>
    </row>
    <row r="1066" spans="21:21" x14ac:dyDescent="0.2">
      <c r="U1066" s="398"/>
    </row>
    <row r="1067" spans="21:21" x14ac:dyDescent="0.2">
      <c r="U1067" s="398"/>
    </row>
    <row r="1068" spans="21:21" x14ac:dyDescent="0.2">
      <c r="U1068" s="398"/>
    </row>
    <row r="1069" spans="21:21" x14ac:dyDescent="0.2">
      <c r="U1069" s="398"/>
    </row>
    <row r="1070" spans="21:21" x14ac:dyDescent="0.2">
      <c r="U1070" s="398"/>
    </row>
    <row r="1071" spans="21:21" x14ac:dyDescent="0.2">
      <c r="U1071" s="398"/>
    </row>
    <row r="1072" spans="21:21" x14ac:dyDescent="0.2">
      <c r="U1072" s="398"/>
    </row>
    <row r="1073" spans="21:21" x14ac:dyDescent="0.2">
      <c r="U1073" s="398"/>
    </row>
    <row r="1074" spans="21:21" x14ac:dyDescent="0.2">
      <c r="U1074" s="398"/>
    </row>
    <row r="1075" spans="21:21" x14ac:dyDescent="0.2">
      <c r="U1075" s="398"/>
    </row>
    <row r="1076" spans="21:21" x14ac:dyDescent="0.2">
      <c r="U1076" s="398"/>
    </row>
    <row r="1077" spans="21:21" x14ac:dyDescent="0.2">
      <c r="U1077" s="398"/>
    </row>
    <row r="1078" spans="21:21" x14ac:dyDescent="0.2">
      <c r="U1078" s="398"/>
    </row>
    <row r="1079" spans="21:21" x14ac:dyDescent="0.2">
      <c r="U1079" s="398"/>
    </row>
    <row r="1080" spans="21:21" x14ac:dyDescent="0.2">
      <c r="U1080" s="398"/>
    </row>
    <row r="1081" spans="21:21" x14ac:dyDescent="0.2">
      <c r="U1081" s="398"/>
    </row>
    <row r="1082" spans="21:21" x14ac:dyDescent="0.2">
      <c r="U1082" s="398"/>
    </row>
    <row r="1083" spans="21:21" x14ac:dyDescent="0.2">
      <c r="U1083" s="398"/>
    </row>
    <row r="1084" spans="21:21" x14ac:dyDescent="0.2">
      <c r="U1084" s="398"/>
    </row>
    <row r="1085" spans="21:21" x14ac:dyDescent="0.2">
      <c r="U1085" s="398"/>
    </row>
    <row r="1086" spans="21:21" x14ac:dyDescent="0.2">
      <c r="U1086" s="398"/>
    </row>
    <row r="1087" spans="21:21" x14ac:dyDescent="0.2">
      <c r="U1087" s="398"/>
    </row>
    <row r="1088" spans="21:21" x14ac:dyDescent="0.2">
      <c r="U1088" s="398"/>
    </row>
    <row r="1089" spans="21:21" x14ac:dyDescent="0.2">
      <c r="U1089" s="398"/>
    </row>
    <row r="1090" spans="21:21" x14ac:dyDescent="0.2">
      <c r="U1090" s="398"/>
    </row>
    <row r="1091" spans="21:21" x14ac:dyDescent="0.2">
      <c r="U1091" s="398"/>
    </row>
    <row r="1092" spans="21:21" x14ac:dyDescent="0.2">
      <c r="U1092" s="398"/>
    </row>
    <row r="1093" spans="21:21" x14ac:dyDescent="0.2">
      <c r="U1093" s="398"/>
    </row>
    <row r="1094" spans="21:21" x14ac:dyDescent="0.2">
      <c r="U1094" s="398"/>
    </row>
    <row r="1095" spans="21:21" x14ac:dyDescent="0.2">
      <c r="U1095" s="398"/>
    </row>
    <row r="1096" spans="21:21" x14ac:dyDescent="0.2">
      <c r="U1096" s="398"/>
    </row>
    <row r="1097" spans="21:21" x14ac:dyDescent="0.2">
      <c r="U1097" s="398"/>
    </row>
    <row r="1098" spans="21:21" x14ac:dyDescent="0.2">
      <c r="U1098" s="398"/>
    </row>
    <row r="1099" spans="21:21" x14ac:dyDescent="0.2">
      <c r="U1099" s="398"/>
    </row>
    <row r="1100" spans="21:21" x14ac:dyDescent="0.2">
      <c r="U1100" s="398"/>
    </row>
    <row r="1101" spans="21:21" x14ac:dyDescent="0.2">
      <c r="U1101" s="398"/>
    </row>
    <row r="1102" spans="21:21" x14ac:dyDescent="0.2">
      <c r="U1102" s="398"/>
    </row>
    <row r="1103" spans="21:21" x14ac:dyDescent="0.2">
      <c r="U1103" s="398"/>
    </row>
    <row r="1104" spans="21:21" x14ac:dyDescent="0.2">
      <c r="U1104" s="398"/>
    </row>
    <row r="1105" spans="21:21" x14ac:dyDescent="0.2">
      <c r="U1105" s="398"/>
    </row>
    <row r="1106" spans="21:21" x14ac:dyDescent="0.2">
      <c r="U1106" s="398"/>
    </row>
    <row r="1107" spans="21:21" x14ac:dyDescent="0.2">
      <c r="U1107" s="398"/>
    </row>
    <row r="1108" spans="21:21" x14ac:dyDescent="0.2">
      <c r="U1108" s="398"/>
    </row>
    <row r="1109" spans="21:21" x14ac:dyDescent="0.2">
      <c r="U1109" s="398"/>
    </row>
    <row r="1110" spans="21:21" x14ac:dyDescent="0.2">
      <c r="U1110" s="398"/>
    </row>
    <row r="1111" spans="21:21" x14ac:dyDescent="0.2">
      <c r="U1111" s="398"/>
    </row>
    <row r="1112" spans="21:21" x14ac:dyDescent="0.2">
      <c r="U1112" s="398"/>
    </row>
    <row r="1113" spans="21:21" x14ac:dyDescent="0.2">
      <c r="U1113" s="398"/>
    </row>
    <row r="1114" spans="21:21" x14ac:dyDescent="0.2">
      <c r="U1114" s="398"/>
    </row>
    <row r="1115" spans="21:21" x14ac:dyDescent="0.2">
      <c r="U1115" s="398"/>
    </row>
    <row r="1116" spans="21:21" x14ac:dyDescent="0.2">
      <c r="U1116" s="398"/>
    </row>
    <row r="1117" spans="21:21" x14ac:dyDescent="0.2">
      <c r="U1117" s="398"/>
    </row>
    <row r="1118" spans="21:21" x14ac:dyDescent="0.2">
      <c r="U1118" s="398"/>
    </row>
    <row r="1119" spans="21:21" x14ac:dyDescent="0.2">
      <c r="U1119" s="398"/>
    </row>
    <row r="1120" spans="21:21" x14ac:dyDescent="0.2">
      <c r="U1120" s="398"/>
    </row>
    <row r="1121" spans="21:21" x14ac:dyDescent="0.2">
      <c r="U1121" s="398"/>
    </row>
    <row r="1122" spans="21:21" x14ac:dyDescent="0.2">
      <c r="U1122" s="398"/>
    </row>
    <row r="1123" spans="21:21" x14ac:dyDescent="0.2">
      <c r="U1123" s="398"/>
    </row>
    <row r="1124" spans="21:21" x14ac:dyDescent="0.2">
      <c r="U1124" s="398"/>
    </row>
    <row r="1125" spans="21:21" x14ac:dyDescent="0.2">
      <c r="U1125" s="398"/>
    </row>
    <row r="1126" spans="21:21" x14ac:dyDescent="0.2">
      <c r="U1126" s="398"/>
    </row>
    <row r="1127" spans="21:21" x14ac:dyDescent="0.2">
      <c r="U1127" s="398"/>
    </row>
    <row r="1128" spans="21:21" x14ac:dyDescent="0.2">
      <c r="U1128" s="398"/>
    </row>
    <row r="1129" spans="21:21" x14ac:dyDescent="0.2">
      <c r="U1129" s="398"/>
    </row>
    <row r="1130" spans="21:21" x14ac:dyDescent="0.2">
      <c r="U1130" s="398"/>
    </row>
    <row r="1131" spans="21:21" x14ac:dyDescent="0.2">
      <c r="U1131" s="398"/>
    </row>
    <row r="1132" spans="21:21" x14ac:dyDescent="0.2">
      <c r="U1132" s="398"/>
    </row>
    <row r="1133" spans="21:21" x14ac:dyDescent="0.2">
      <c r="U1133" s="398"/>
    </row>
    <row r="1134" spans="21:21" x14ac:dyDescent="0.2">
      <c r="U1134" s="398"/>
    </row>
    <row r="1135" spans="21:21" x14ac:dyDescent="0.2">
      <c r="U1135" s="398"/>
    </row>
    <row r="1136" spans="21:21" x14ac:dyDescent="0.2">
      <c r="U1136" s="398"/>
    </row>
    <row r="1137" spans="21:21" x14ac:dyDescent="0.2">
      <c r="U1137" s="398"/>
    </row>
    <row r="1138" spans="21:21" x14ac:dyDescent="0.2">
      <c r="U1138" s="398"/>
    </row>
    <row r="1139" spans="21:21" x14ac:dyDescent="0.2">
      <c r="U1139" s="398"/>
    </row>
    <row r="1140" spans="21:21" x14ac:dyDescent="0.2">
      <c r="U1140" s="398"/>
    </row>
    <row r="1141" spans="21:21" x14ac:dyDescent="0.2">
      <c r="U1141" s="398"/>
    </row>
    <row r="1142" spans="21:21" x14ac:dyDescent="0.2">
      <c r="U1142" s="398"/>
    </row>
    <row r="1143" spans="21:21" x14ac:dyDescent="0.2">
      <c r="U1143" s="398"/>
    </row>
    <row r="1144" spans="21:21" x14ac:dyDescent="0.2">
      <c r="U1144" s="398"/>
    </row>
    <row r="1145" spans="21:21" x14ac:dyDescent="0.2">
      <c r="U1145" s="398"/>
    </row>
    <row r="1146" spans="21:21" x14ac:dyDescent="0.2">
      <c r="U1146" s="398"/>
    </row>
    <row r="1147" spans="21:21" x14ac:dyDescent="0.2">
      <c r="U1147" s="398"/>
    </row>
    <row r="1148" spans="21:21" x14ac:dyDescent="0.2">
      <c r="U1148" s="398"/>
    </row>
    <row r="1149" spans="21:21" x14ac:dyDescent="0.2">
      <c r="U1149" s="398"/>
    </row>
    <row r="1150" spans="21:21" x14ac:dyDescent="0.2">
      <c r="U1150" s="398"/>
    </row>
    <row r="1151" spans="21:21" x14ac:dyDescent="0.2">
      <c r="U1151" s="398"/>
    </row>
    <row r="1152" spans="21:21" x14ac:dyDescent="0.2">
      <c r="U1152" s="398"/>
    </row>
    <row r="1153" spans="21:21" x14ac:dyDescent="0.2">
      <c r="U1153" s="398"/>
    </row>
    <row r="1154" spans="21:21" x14ac:dyDescent="0.2">
      <c r="U1154" s="398"/>
    </row>
    <row r="1155" spans="21:21" x14ac:dyDescent="0.2">
      <c r="U1155" s="398"/>
    </row>
    <row r="1156" spans="21:21" x14ac:dyDescent="0.2">
      <c r="U1156" s="398"/>
    </row>
    <row r="1157" spans="21:21" x14ac:dyDescent="0.2">
      <c r="U1157" s="398"/>
    </row>
    <row r="1158" spans="21:21" x14ac:dyDescent="0.2">
      <c r="U1158" s="398"/>
    </row>
    <row r="1159" spans="21:21" x14ac:dyDescent="0.2">
      <c r="U1159" s="398"/>
    </row>
    <row r="1160" spans="21:21" x14ac:dyDescent="0.2">
      <c r="U1160" s="398"/>
    </row>
    <row r="1161" spans="21:21" x14ac:dyDescent="0.2">
      <c r="U1161" s="398"/>
    </row>
    <row r="1162" spans="21:21" x14ac:dyDescent="0.2">
      <c r="U1162" s="398"/>
    </row>
    <row r="1163" spans="21:21" x14ac:dyDescent="0.2">
      <c r="U1163" s="398"/>
    </row>
    <row r="1164" spans="21:21" x14ac:dyDescent="0.2">
      <c r="U1164" s="398"/>
    </row>
    <row r="1165" spans="21:21" x14ac:dyDescent="0.2">
      <c r="U1165" s="398"/>
    </row>
    <row r="1166" spans="21:21" x14ac:dyDescent="0.2">
      <c r="U1166" s="398"/>
    </row>
    <row r="1167" spans="21:21" x14ac:dyDescent="0.2">
      <c r="U1167" s="398"/>
    </row>
    <row r="1168" spans="21:21" x14ac:dyDescent="0.2">
      <c r="U1168" s="398"/>
    </row>
    <row r="1169" spans="21:21" x14ac:dyDescent="0.2">
      <c r="U1169" s="398"/>
    </row>
    <row r="1170" spans="21:21" x14ac:dyDescent="0.2">
      <c r="U1170" s="398"/>
    </row>
    <row r="1171" spans="21:21" x14ac:dyDescent="0.2">
      <c r="U1171" s="398"/>
    </row>
    <row r="1172" spans="21:21" x14ac:dyDescent="0.2">
      <c r="U1172" s="398"/>
    </row>
    <row r="1173" spans="21:21" x14ac:dyDescent="0.2">
      <c r="U1173" s="398"/>
    </row>
    <row r="1174" spans="21:21" x14ac:dyDescent="0.2">
      <c r="U1174" s="398"/>
    </row>
    <row r="1175" spans="21:21" x14ac:dyDescent="0.2">
      <c r="U1175" s="398"/>
    </row>
    <row r="1176" spans="21:21" x14ac:dyDescent="0.2">
      <c r="U1176" s="398"/>
    </row>
    <row r="1177" spans="21:21" x14ac:dyDescent="0.2">
      <c r="U1177" s="398"/>
    </row>
    <row r="1178" spans="21:21" x14ac:dyDescent="0.2">
      <c r="U1178" s="398"/>
    </row>
    <row r="1179" spans="21:21" x14ac:dyDescent="0.2">
      <c r="U1179" s="398"/>
    </row>
    <row r="1180" spans="21:21" x14ac:dyDescent="0.2">
      <c r="U1180" s="398"/>
    </row>
    <row r="1181" spans="21:21" x14ac:dyDescent="0.2">
      <c r="U1181" s="398"/>
    </row>
    <row r="1182" spans="21:21" x14ac:dyDescent="0.2">
      <c r="U1182" s="398"/>
    </row>
    <row r="1183" spans="21:21" x14ac:dyDescent="0.2">
      <c r="U1183" s="398"/>
    </row>
    <row r="1184" spans="21:21" x14ac:dyDescent="0.2">
      <c r="U1184" s="398"/>
    </row>
    <row r="1185" spans="21:21" x14ac:dyDescent="0.2">
      <c r="U1185" s="398"/>
    </row>
    <row r="1186" spans="21:21" x14ac:dyDescent="0.2">
      <c r="U1186" s="398"/>
    </row>
    <row r="1187" spans="21:21" x14ac:dyDescent="0.2">
      <c r="U1187" s="398"/>
    </row>
    <row r="1188" spans="21:21" x14ac:dyDescent="0.2">
      <c r="U1188" s="398"/>
    </row>
    <row r="1189" spans="21:21" x14ac:dyDescent="0.2">
      <c r="U1189" s="398"/>
    </row>
    <row r="1190" spans="21:21" x14ac:dyDescent="0.2">
      <c r="U1190" s="398"/>
    </row>
    <row r="1191" spans="21:21" x14ac:dyDescent="0.2">
      <c r="U1191" s="398"/>
    </row>
    <row r="1192" spans="21:21" x14ac:dyDescent="0.2">
      <c r="U1192" s="398"/>
    </row>
    <row r="1193" spans="21:21" x14ac:dyDescent="0.2">
      <c r="U1193" s="398"/>
    </row>
    <row r="1194" spans="21:21" x14ac:dyDescent="0.2">
      <c r="U1194" s="398"/>
    </row>
    <row r="1195" spans="21:21" x14ac:dyDescent="0.2">
      <c r="U1195" s="398"/>
    </row>
    <row r="1196" spans="21:21" x14ac:dyDescent="0.2">
      <c r="U1196" s="398"/>
    </row>
    <row r="1197" spans="21:21" x14ac:dyDescent="0.2">
      <c r="U1197" s="398"/>
    </row>
    <row r="1198" spans="21:21" x14ac:dyDescent="0.2">
      <c r="U1198" s="398"/>
    </row>
    <row r="1199" spans="21:21" x14ac:dyDescent="0.2">
      <c r="U1199" s="398"/>
    </row>
    <row r="1200" spans="21:21" x14ac:dyDescent="0.2">
      <c r="U1200" s="398"/>
    </row>
    <row r="1201" spans="21:21" x14ac:dyDescent="0.2">
      <c r="U1201" s="398"/>
    </row>
    <row r="1202" spans="21:21" x14ac:dyDescent="0.2">
      <c r="U1202" s="398"/>
    </row>
    <row r="1203" spans="21:21" x14ac:dyDescent="0.2">
      <c r="U1203" s="398"/>
    </row>
    <row r="1204" spans="21:21" x14ac:dyDescent="0.2">
      <c r="U1204" s="398"/>
    </row>
    <row r="1205" spans="21:21" x14ac:dyDescent="0.2">
      <c r="U1205" s="398"/>
    </row>
    <row r="1206" spans="21:21" x14ac:dyDescent="0.2">
      <c r="U1206" s="398"/>
    </row>
    <row r="1207" spans="21:21" x14ac:dyDescent="0.2">
      <c r="U1207" s="398"/>
    </row>
    <row r="1208" spans="21:21" x14ac:dyDescent="0.2">
      <c r="U1208" s="398"/>
    </row>
    <row r="1209" spans="21:21" x14ac:dyDescent="0.2">
      <c r="U1209" s="398"/>
    </row>
    <row r="1210" spans="21:21" x14ac:dyDescent="0.2">
      <c r="U1210" s="398"/>
    </row>
    <row r="1211" spans="21:21" x14ac:dyDescent="0.2">
      <c r="U1211" s="398"/>
    </row>
    <row r="1212" spans="21:21" x14ac:dyDescent="0.2">
      <c r="U1212" s="398"/>
    </row>
    <row r="1213" spans="21:21" x14ac:dyDescent="0.2">
      <c r="U1213" s="398"/>
    </row>
    <row r="1214" spans="21:21" x14ac:dyDescent="0.2">
      <c r="U1214" s="398"/>
    </row>
    <row r="1215" spans="21:21" x14ac:dyDescent="0.2">
      <c r="U1215" s="398"/>
    </row>
    <row r="1216" spans="21:21" x14ac:dyDescent="0.2">
      <c r="U1216" s="398"/>
    </row>
    <row r="1217" spans="21:21" x14ac:dyDescent="0.2">
      <c r="U1217" s="398"/>
    </row>
    <row r="1218" spans="21:21" x14ac:dyDescent="0.2">
      <c r="U1218" s="398"/>
    </row>
    <row r="1219" spans="21:21" x14ac:dyDescent="0.2">
      <c r="U1219" s="398"/>
    </row>
    <row r="1220" spans="21:21" x14ac:dyDescent="0.2">
      <c r="U1220" s="398"/>
    </row>
    <row r="1221" spans="21:21" x14ac:dyDescent="0.2">
      <c r="U1221" s="398"/>
    </row>
    <row r="1222" spans="21:21" x14ac:dyDescent="0.2">
      <c r="U1222" s="398"/>
    </row>
    <row r="1223" spans="21:21" x14ac:dyDescent="0.2">
      <c r="U1223" s="398"/>
    </row>
    <row r="1224" spans="21:21" x14ac:dyDescent="0.2">
      <c r="U1224" s="398"/>
    </row>
    <row r="1225" spans="21:21" x14ac:dyDescent="0.2">
      <c r="U1225" s="398"/>
    </row>
    <row r="1226" spans="21:21" x14ac:dyDescent="0.2">
      <c r="U1226" s="398"/>
    </row>
    <row r="1227" spans="21:21" x14ac:dyDescent="0.2">
      <c r="U1227" s="398"/>
    </row>
    <row r="1228" spans="21:21" x14ac:dyDescent="0.2">
      <c r="U1228" s="398"/>
    </row>
    <row r="1229" spans="21:21" x14ac:dyDescent="0.2">
      <c r="U1229" s="398"/>
    </row>
    <row r="1230" spans="21:21" x14ac:dyDescent="0.2">
      <c r="U1230" s="398"/>
    </row>
    <row r="1231" spans="21:21" x14ac:dyDescent="0.2">
      <c r="U1231" s="398"/>
    </row>
    <row r="1232" spans="21:21" x14ac:dyDescent="0.2">
      <c r="U1232" s="398"/>
    </row>
    <row r="1233" spans="21:21" x14ac:dyDescent="0.2">
      <c r="U1233" s="398"/>
    </row>
    <row r="1234" spans="21:21" x14ac:dyDescent="0.2">
      <c r="U1234" s="398"/>
    </row>
    <row r="1235" spans="21:21" x14ac:dyDescent="0.2">
      <c r="U1235" s="398"/>
    </row>
    <row r="1236" spans="21:21" x14ac:dyDescent="0.2">
      <c r="U1236" s="398"/>
    </row>
    <row r="1237" spans="21:21" x14ac:dyDescent="0.2">
      <c r="U1237" s="398"/>
    </row>
    <row r="1238" spans="21:21" x14ac:dyDescent="0.2">
      <c r="U1238" s="398"/>
    </row>
    <row r="1239" spans="21:21" x14ac:dyDescent="0.2">
      <c r="U1239" s="398"/>
    </row>
    <row r="1240" spans="21:21" x14ac:dyDescent="0.2">
      <c r="U1240" s="398"/>
    </row>
    <row r="1241" spans="21:21" x14ac:dyDescent="0.2">
      <c r="U1241" s="398"/>
    </row>
    <row r="1242" spans="21:21" x14ac:dyDescent="0.2">
      <c r="U1242" s="398"/>
    </row>
    <row r="1243" spans="21:21" x14ac:dyDescent="0.2">
      <c r="U1243" s="398"/>
    </row>
    <row r="1244" spans="21:21" x14ac:dyDescent="0.2">
      <c r="U1244" s="398"/>
    </row>
    <row r="1245" spans="21:21" x14ac:dyDescent="0.2">
      <c r="U1245" s="398"/>
    </row>
    <row r="1246" spans="21:21" x14ac:dyDescent="0.2">
      <c r="U1246" s="398"/>
    </row>
    <row r="1247" spans="21:21" x14ac:dyDescent="0.2">
      <c r="U1247" s="398"/>
    </row>
    <row r="1248" spans="21:21" x14ac:dyDescent="0.2">
      <c r="U1248" s="398"/>
    </row>
    <row r="1249" spans="21:21" x14ac:dyDescent="0.2">
      <c r="U1249" s="398"/>
    </row>
    <row r="1250" spans="21:21" x14ac:dyDescent="0.2">
      <c r="U1250" s="398"/>
    </row>
    <row r="1251" spans="21:21" x14ac:dyDescent="0.2">
      <c r="U1251" s="398"/>
    </row>
    <row r="1252" spans="21:21" x14ac:dyDescent="0.2">
      <c r="U1252" s="398"/>
    </row>
    <row r="1253" spans="21:21" x14ac:dyDescent="0.2">
      <c r="U1253" s="398"/>
    </row>
    <row r="1254" spans="21:21" x14ac:dyDescent="0.2">
      <c r="U1254" s="398"/>
    </row>
    <row r="1255" spans="21:21" x14ac:dyDescent="0.2">
      <c r="U1255" s="398"/>
    </row>
    <row r="1256" spans="21:21" x14ac:dyDescent="0.2">
      <c r="U1256" s="398"/>
    </row>
    <row r="1257" spans="21:21" x14ac:dyDescent="0.2">
      <c r="U1257" s="398"/>
    </row>
    <row r="1258" spans="21:21" x14ac:dyDescent="0.2">
      <c r="U1258" s="398"/>
    </row>
    <row r="1259" spans="21:21" x14ac:dyDescent="0.2">
      <c r="U1259" s="398"/>
    </row>
    <row r="1260" spans="21:21" x14ac:dyDescent="0.2">
      <c r="U1260" s="398"/>
    </row>
    <row r="1261" spans="21:21" x14ac:dyDescent="0.2">
      <c r="U1261" s="398"/>
    </row>
    <row r="1262" spans="21:21" x14ac:dyDescent="0.2">
      <c r="U1262" s="398"/>
    </row>
    <row r="1263" spans="21:21" x14ac:dyDescent="0.2">
      <c r="U1263" s="398"/>
    </row>
    <row r="1264" spans="21:21" x14ac:dyDescent="0.2">
      <c r="U1264" s="398"/>
    </row>
    <row r="1265" spans="21:21" x14ac:dyDescent="0.2">
      <c r="U1265" s="398"/>
    </row>
    <row r="1266" spans="21:21" x14ac:dyDescent="0.2">
      <c r="U1266" s="398"/>
    </row>
    <row r="1267" spans="21:21" x14ac:dyDescent="0.2">
      <c r="U1267" s="398"/>
    </row>
    <row r="1268" spans="21:21" x14ac:dyDescent="0.2">
      <c r="U1268" s="398"/>
    </row>
    <row r="1269" spans="21:21" x14ac:dyDescent="0.2">
      <c r="U1269" s="398"/>
    </row>
    <row r="1270" spans="21:21" x14ac:dyDescent="0.2">
      <c r="U1270" s="398"/>
    </row>
    <row r="1271" spans="21:21" x14ac:dyDescent="0.2">
      <c r="U1271" s="398"/>
    </row>
    <row r="1272" spans="21:21" x14ac:dyDescent="0.2">
      <c r="U1272" s="398"/>
    </row>
    <row r="1273" spans="21:21" x14ac:dyDescent="0.2">
      <c r="U1273" s="398"/>
    </row>
    <row r="1274" spans="21:21" x14ac:dyDescent="0.2">
      <c r="U1274" s="398"/>
    </row>
    <row r="1275" spans="21:21" x14ac:dyDescent="0.2">
      <c r="U1275" s="398"/>
    </row>
    <row r="1276" spans="21:21" x14ac:dyDescent="0.2">
      <c r="U1276" s="398"/>
    </row>
    <row r="1277" spans="21:21" x14ac:dyDescent="0.2">
      <c r="U1277" s="398"/>
    </row>
    <row r="1278" spans="21:21" x14ac:dyDescent="0.2">
      <c r="U1278" s="398"/>
    </row>
    <row r="1279" spans="21:21" x14ac:dyDescent="0.2">
      <c r="U1279" s="398"/>
    </row>
    <row r="1280" spans="21:21" x14ac:dyDescent="0.2">
      <c r="U1280" s="398"/>
    </row>
    <row r="1281" spans="21:21" x14ac:dyDescent="0.2">
      <c r="U1281" s="398"/>
    </row>
    <row r="1282" spans="21:21" x14ac:dyDescent="0.2">
      <c r="U1282" s="398"/>
    </row>
    <row r="1283" spans="21:21" x14ac:dyDescent="0.2">
      <c r="U1283" s="398"/>
    </row>
    <row r="1284" spans="21:21" x14ac:dyDescent="0.2">
      <c r="U1284" s="398"/>
    </row>
    <row r="1285" spans="21:21" x14ac:dyDescent="0.2">
      <c r="U1285" s="398"/>
    </row>
    <row r="1286" spans="21:21" x14ac:dyDescent="0.2">
      <c r="U1286" s="398"/>
    </row>
    <row r="1287" spans="21:21" x14ac:dyDescent="0.2">
      <c r="U1287" s="398"/>
    </row>
    <row r="1288" spans="21:21" x14ac:dyDescent="0.2">
      <c r="U1288" s="398"/>
    </row>
    <row r="1289" spans="21:21" x14ac:dyDescent="0.2">
      <c r="U1289" s="398"/>
    </row>
    <row r="1290" spans="21:21" x14ac:dyDescent="0.2">
      <c r="U1290" s="398"/>
    </row>
    <row r="1291" spans="21:21" x14ac:dyDescent="0.2">
      <c r="U1291" s="398"/>
    </row>
    <row r="1292" spans="21:21" x14ac:dyDescent="0.2">
      <c r="U1292" s="398"/>
    </row>
    <row r="1293" spans="21:21" x14ac:dyDescent="0.2">
      <c r="U1293" s="398"/>
    </row>
    <row r="1294" spans="21:21" x14ac:dyDescent="0.2">
      <c r="U1294" s="398"/>
    </row>
    <row r="1295" spans="21:21" x14ac:dyDescent="0.2">
      <c r="U1295" s="398"/>
    </row>
    <row r="1296" spans="21:21" x14ac:dyDescent="0.2">
      <c r="U1296" s="398"/>
    </row>
    <row r="1297" spans="21:21" x14ac:dyDescent="0.2">
      <c r="U1297" s="398"/>
    </row>
    <row r="1298" spans="21:21" x14ac:dyDescent="0.2">
      <c r="U1298" s="398"/>
    </row>
    <row r="1299" spans="21:21" x14ac:dyDescent="0.2">
      <c r="U1299" s="398"/>
    </row>
    <row r="1300" spans="21:21" x14ac:dyDescent="0.2">
      <c r="U1300" s="398"/>
    </row>
    <row r="1301" spans="21:21" x14ac:dyDescent="0.2">
      <c r="U1301" s="398"/>
    </row>
    <row r="1302" spans="21:21" x14ac:dyDescent="0.2">
      <c r="U1302" s="398"/>
    </row>
    <row r="1303" spans="21:21" x14ac:dyDescent="0.2">
      <c r="U1303" s="398"/>
    </row>
    <row r="1304" spans="21:21" x14ac:dyDescent="0.2">
      <c r="U1304" s="398"/>
    </row>
    <row r="1305" spans="21:21" x14ac:dyDescent="0.2">
      <c r="U1305" s="398"/>
    </row>
    <row r="1306" spans="21:21" x14ac:dyDescent="0.2">
      <c r="U1306" s="398"/>
    </row>
    <row r="1307" spans="21:21" x14ac:dyDescent="0.2">
      <c r="U1307" s="398"/>
    </row>
    <row r="1308" spans="21:21" x14ac:dyDescent="0.2">
      <c r="U1308" s="398"/>
    </row>
    <row r="1309" spans="21:21" x14ac:dyDescent="0.2">
      <c r="U1309" s="398"/>
    </row>
    <row r="1310" spans="21:21" x14ac:dyDescent="0.2">
      <c r="U1310" s="398"/>
    </row>
    <row r="1311" spans="21:21" x14ac:dyDescent="0.2">
      <c r="U1311" s="398"/>
    </row>
    <row r="1312" spans="21:21" x14ac:dyDescent="0.2">
      <c r="U1312" s="398"/>
    </row>
    <row r="1313" spans="21:21" x14ac:dyDescent="0.2">
      <c r="U1313" s="398"/>
    </row>
    <row r="1314" spans="21:21" x14ac:dyDescent="0.2">
      <c r="U1314" s="398"/>
    </row>
    <row r="1315" spans="21:21" x14ac:dyDescent="0.2">
      <c r="U1315" s="398"/>
    </row>
    <row r="1316" spans="21:21" x14ac:dyDescent="0.2">
      <c r="U1316" s="398"/>
    </row>
    <row r="1317" spans="21:21" x14ac:dyDescent="0.2">
      <c r="U1317" s="398"/>
    </row>
    <row r="1318" spans="21:21" x14ac:dyDescent="0.2">
      <c r="U1318" s="398"/>
    </row>
    <row r="1319" spans="21:21" x14ac:dyDescent="0.2">
      <c r="U1319" s="398"/>
    </row>
    <row r="1320" spans="21:21" x14ac:dyDescent="0.2">
      <c r="U1320" s="398"/>
    </row>
    <row r="1321" spans="21:21" x14ac:dyDescent="0.2">
      <c r="U1321" s="398"/>
    </row>
    <row r="1322" spans="21:21" x14ac:dyDescent="0.2">
      <c r="U1322" s="398"/>
    </row>
    <row r="1323" spans="21:21" x14ac:dyDescent="0.2">
      <c r="U1323" s="398"/>
    </row>
    <row r="1324" spans="21:21" x14ac:dyDescent="0.2">
      <c r="U1324" s="398"/>
    </row>
    <row r="1325" spans="21:21" x14ac:dyDescent="0.2">
      <c r="U1325" s="398"/>
    </row>
    <row r="1326" spans="21:21" x14ac:dyDescent="0.2">
      <c r="U1326" s="398"/>
    </row>
    <row r="1327" spans="21:21" x14ac:dyDescent="0.2">
      <c r="U1327" s="398"/>
    </row>
    <row r="1328" spans="21:21" x14ac:dyDescent="0.2">
      <c r="U1328" s="398"/>
    </row>
    <row r="1329" spans="21:21" x14ac:dyDescent="0.2">
      <c r="U1329" s="398"/>
    </row>
    <row r="1330" spans="21:21" x14ac:dyDescent="0.2">
      <c r="U1330" s="398"/>
    </row>
    <row r="1331" spans="21:21" x14ac:dyDescent="0.2">
      <c r="U1331" s="398"/>
    </row>
    <row r="1332" spans="21:21" x14ac:dyDescent="0.2">
      <c r="U1332" s="398"/>
    </row>
    <row r="1333" spans="21:21" x14ac:dyDescent="0.2">
      <c r="U1333" s="398"/>
    </row>
    <row r="1334" spans="21:21" x14ac:dyDescent="0.2">
      <c r="U1334" s="398"/>
    </row>
    <row r="1335" spans="21:21" x14ac:dyDescent="0.2">
      <c r="U1335" s="398"/>
    </row>
    <row r="1336" spans="21:21" x14ac:dyDescent="0.2">
      <c r="U1336" s="398"/>
    </row>
    <row r="1337" spans="21:21" x14ac:dyDescent="0.2">
      <c r="U1337" s="398"/>
    </row>
    <row r="1338" spans="21:21" x14ac:dyDescent="0.2">
      <c r="U1338" s="398"/>
    </row>
    <row r="1339" spans="21:21" x14ac:dyDescent="0.2">
      <c r="U1339" s="398"/>
    </row>
    <row r="1340" spans="21:21" x14ac:dyDescent="0.2">
      <c r="U1340" s="398"/>
    </row>
    <row r="1341" spans="21:21" x14ac:dyDescent="0.2">
      <c r="U1341" s="398"/>
    </row>
    <row r="1342" spans="21:21" x14ac:dyDescent="0.2">
      <c r="U1342" s="398"/>
    </row>
    <row r="1343" spans="21:21" x14ac:dyDescent="0.2">
      <c r="U1343" s="398"/>
    </row>
    <row r="1344" spans="21:21" x14ac:dyDescent="0.2">
      <c r="U1344" s="398"/>
    </row>
    <row r="1345" spans="21:21" x14ac:dyDescent="0.2">
      <c r="U1345" s="398"/>
    </row>
    <row r="1346" spans="21:21" x14ac:dyDescent="0.2">
      <c r="U1346" s="398"/>
    </row>
    <row r="1347" spans="21:21" x14ac:dyDescent="0.2">
      <c r="U1347" s="398"/>
    </row>
    <row r="1348" spans="21:21" x14ac:dyDescent="0.2">
      <c r="U1348" s="398"/>
    </row>
    <row r="1349" spans="21:21" x14ac:dyDescent="0.2">
      <c r="U1349" s="398"/>
    </row>
    <row r="1350" spans="21:21" x14ac:dyDescent="0.2">
      <c r="U1350" s="398"/>
    </row>
    <row r="1351" spans="21:21" x14ac:dyDescent="0.2">
      <c r="U1351" s="398"/>
    </row>
    <row r="1352" spans="21:21" x14ac:dyDescent="0.2">
      <c r="U1352" s="398"/>
    </row>
    <row r="1353" spans="21:21" x14ac:dyDescent="0.2">
      <c r="U1353" s="398"/>
    </row>
    <row r="1354" spans="21:21" x14ac:dyDescent="0.2">
      <c r="U1354" s="398"/>
    </row>
    <row r="1355" spans="21:21" x14ac:dyDescent="0.2">
      <c r="U1355" s="398"/>
    </row>
    <row r="1356" spans="21:21" x14ac:dyDescent="0.2">
      <c r="U1356" s="398"/>
    </row>
    <row r="1357" spans="21:21" x14ac:dyDescent="0.2">
      <c r="U1357" s="398"/>
    </row>
    <row r="1358" spans="21:21" x14ac:dyDescent="0.2">
      <c r="U1358" s="398"/>
    </row>
    <row r="1359" spans="21:21" x14ac:dyDescent="0.2">
      <c r="U1359" s="398"/>
    </row>
    <row r="1360" spans="21:21" x14ac:dyDescent="0.2">
      <c r="U1360" s="398"/>
    </row>
    <row r="1361" spans="21:21" x14ac:dyDescent="0.2">
      <c r="U1361" s="398"/>
    </row>
    <row r="1362" spans="21:21" x14ac:dyDescent="0.2">
      <c r="U1362" s="398"/>
    </row>
    <row r="1363" spans="21:21" x14ac:dyDescent="0.2">
      <c r="U1363" s="398"/>
    </row>
    <row r="1364" spans="21:21" x14ac:dyDescent="0.2">
      <c r="U1364" s="398"/>
    </row>
    <row r="1365" spans="21:21" x14ac:dyDescent="0.2">
      <c r="U1365" s="398"/>
    </row>
    <row r="1366" spans="21:21" x14ac:dyDescent="0.2">
      <c r="U1366" s="398"/>
    </row>
    <row r="1367" spans="21:21" x14ac:dyDescent="0.2">
      <c r="U1367" s="398"/>
    </row>
    <row r="1368" spans="21:21" x14ac:dyDescent="0.2">
      <c r="U1368" s="398"/>
    </row>
    <row r="1369" spans="21:21" x14ac:dyDescent="0.2">
      <c r="U1369" s="398"/>
    </row>
    <row r="1370" spans="21:21" x14ac:dyDescent="0.2">
      <c r="U1370" s="398"/>
    </row>
    <row r="1371" spans="21:21" x14ac:dyDescent="0.2">
      <c r="U1371" s="398"/>
    </row>
    <row r="1372" spans="21:21" x14ac:dyDescent="0.2">
      <c r="U1372" s="398"/>
    </row>
    <row r="1373" spans="21:21" x14ac:dyDescent="0.2">
      <c r="U1373" s="398"/>
    </row>
    <row r="1374" spans="21:21" x14ac:dyDescent="0.2">
      <c r="U1374" s="398"/>
    </row>
    <row r="1375" spans="21:21" x14ac:dyDescent="0.2">
      <c r="U1375" s="398"/>
    </row>
    <row r="1376" spans="21:21" x14ac:dyDescent="0.2">
      <c r="U1376" s="398"/>
    </row>
    <row r="1377" spans="21:21" x14ac:dyDescent="0.2">
      <c r="U1377" s="398"/>
    </row>
    <row r="1378" spans="21:21" x14ac:dyDescent="0.2">
      <c r="U1378" s="398"/>
    </row>
    <row r="1379" spans="21:21" x14ac:dyDescent="0.2">
      <c r="U1379" s="398"/>
    </row>
    <row r="1380" spans="21:21" x14ac:dyDescent="0.2">
      <c r="U1380" s="398"/>
    </row>
    <row r="1381" spans="21:21" x14ac:dyDescent="0.2">
      <c r="U1381" s="398"/>
    </row>
    <row r="1382" spans="21:21" x14ac:dyDescent="0.2">
      <c r="U1382" s="398"/>
    </row>
    <row r="1383" spans="21:21" x14ac:dyDescent="0.2">
      <c r="U1383" s="398"/>
    </row>
    <row r="1384" spans="21:21" x14ac:dyDescent="0.2">
      <c r="U1384" s="398"/>
    </row>
    <row r="1385" spans="21:21" x14ac:dyDescent="0.2">
      <c r="U1385" s="398"/>
    </row>
    <row r="1386" spans="21:21" x14ac:dyDescent="0.2">
      <c r="U1386" s="398"/>
    </row>
    <row r="1387" spans="21:21" x14ac:dyDescent="0.2">
      <c r="U1387" s="398"/>
    </row>
    <row r="1388" spans="21:21" x14ac:dyDescent="0.2">
      <c r="U1388" s="398"/>
    </row>
    <row r="1389" spans="21:21" x14ac:dyDescent="0.2">
      <c r="U1389" s="398"/>
    </row>
    <row r="1390" spans="21:21" x14ac:dyDescent="0.2">
      <c r="U1390" s="398"/>
    </row>
    <row r="1391" spans="21:21" x14ac:dyDescent="0.2">
      <c r="U1391" s="398"/>
    </row>
    <row r="1392" spans="21:21" x14ac:dyDescent="0.2">
      <c r="U1392" s="398"/>
    </row>
    <row r="1393" spans="21:21" x14ac:dyDescent="0.2">
      <c r="U1393" s="398"/>
    </row>
    <row r="1394" spans="21:21" x14ac:dyDescent="0.2">
      <c r="U1394" s="398"/>
    </row>
    <row r="1395" spans="21:21" x14ac:dyDescent="0.2">
      <c r="U1395" s="398"/>
    </row>
    <row r="1396" spans="21:21" x14ac:dyDescent="0.2">
      <c r="U1396" s="398"/>
    </row>
    <row r="1397" spans="21:21" x14ac:dyDescent="0.2">
      <c r="U1397" s="398"/>
    </row>
    <row r="1398" spans="21:21" x14ac:dyDescent="0.2">
      <c r="U1398" s="398"/>
    </row>
    <row r="1399" spans="21:21" x14ac:dyDescent="0.2">
      <c r="U1399" s="398"/>
    </row>
    <row r="1400" spans="21:21" x14ac:dyDescent="0.2">
      <c r="U1400" s="398"/>
    </row>
    <row r="1401" spans="21:21" x14ac:dyDescent="0.2">
      <c r="U1401" s="398"/>
    </row>
    <row r="1402" spans="21:21" x14ac:dyDescent="0.2">
      <c r="U1402" s="398"/>
    </row>
    <row r="1403" spans="21:21" x14ac:dyDescent="0.2">
      <c r="U1403" s="398"/>
    </row>
    <row r="1404" spans="21:21" x14ac:dyDescent="0.2">
      <c r="U1404" s="398"/>
    </row>
    <row r="1405" spans="21:21" x14ac:dyDescent="0.2">
      <c r="U1405" s="398"/>
    </row>
    <row r="1406" spans="21:21" x14ac:dyDescent="0.2">
      <c r="U1406" s="398"/>
    </row>
    <row r="1407" spans="21:21" x14ac:dyDescent="0.2">
      <c r="U1407" s="398"/>
    </row>
    <row r="1408" spans="21:21" x14ac:dyDescent="0.2">
      <c r="U1408" s="398"/>
    </row>
    <row r="1409" spans="21:21" x14ac:dyDescent="0.2">
      <c r="U1409" s="398"/>
    </row>
    <row r="1410" spans="21:21" x14ac:dyDescent="0.2">
      <c r="U1410" s="398"/>
    </row>
    <row r="1411" spans="21:21" x14ac:dyDescent="0.2">
      <c r="U1411" s="398"/>
    </row>
    <row r="1412" spans="21:21" x14ac:dyDescent="0.2">
      <c r="U1412" s="398"/>
    </row>
    <row r="1413" spans="21:21" x14ac:dyDescent="0.2">
      <c r="U1413" s="398"/>
    </row>
    <row r="1414" spans="21:21" x14ac:dyDescent="0.2">
      <c r="U1414" s="398"/>
    </row>
    <row r="1415" spans="21:21" x14ac:dyDescent="0.2">
      <c r="U1415" s="398"/>
    </row>
    <row r="1416" spans="21:21" x14ac:dyDescent="0.2">
      <c r="U1416" s="398"/>
    </row>
    <row r="1417" spans="21:21" x14ac:dyDescent="0.2">
      <c r="U1417" s="398"/>
    </row>
    <row r="1418" spans="21:21" x14ac:dyDescent="0.2">
      <c r="U1418" s="398"/>
    </row>
    <row r="1419" spans="21:21" x14ac:dyDescent="0.2">
      <c r="U1419" s="398"/>
    </row>
    <row r="1420" spans="21:21" x14ac:dyDescent="0.2">
      <c r="U1420" s="398"/>
    </row>
    <row r="1421" spans="21:21" x14ac:dyDescent="0.2">
      <c r="U1421" s="398"/>
    </row>
    <row r="1422" spans="21:21" x14ac:dyDescent="0.2">
      <c r="U1422" s="398"/>
    </row>
    <row r="1423" spans="21:21" x14ac:dyDescent="0.2">
      <c r="U1423" s="398"/>
    </row>
    <row r="1424" spans="21:21" x14ac:dyDescent="0.2">
      <c r="U1424" s="398"/>
    </row>
    <row r="1425" spans="21:21" x14ac:dyDescent="0.2">
      <c r="U1425" s="398"/>
    </row>
    <row r="1426" spans="21:21" x14ac:dyDescent="0.2">
      <c r="U1426" s="398"/>
    </row>
    <row r="1427" spans="21:21" x14ac:dyDescent="0.2">
      <c r="U1427" s="398"/>
    </row>
    <row r="1428" spans="21:21" x14ac:dyDescent="0.2">
      <c r="U1428" s="398"/>
    </row>
    <row r="1429" spans="21:21" x14ac:dyDescent="0.2">
      <c r="U1429" s="398"/>
    </row>
    <row r="1430" spans="21:21" x14ac:dyDescent="0.2">
      <c r="U1430" s="398"/>
    </row>
    <row r="1431" spans="21:21" x14ac:dyDescent="0.2">
      <c r="U1431" s="398"/>
    </row>
    <row r="1432" spans="21:21" x14ac:dyDescent="0.2">
      <c r="U1432" s="398"/>
    </row>
    <row r="1433" spans="21:21" x14ac:dyDescent="0.2">
      <c r="U1433" s="398"/>
    </row>
    <row r="1434" spans="21:21" x14ac:dyDescent="0.2">
      <c r="U1434" s="398"/>
    </row>
    <row r="1435" spans="21:21" x14ac:dyDescent="0.2">
      <c r="U1435" s="398"/>
    </row>
    <row r="1436" spans="21:21" x14ac:dyDescent="0.2">
      <c r="U1436" s="398"/>
    </row>
    <row r="1437" spans="21:21" x14ac:dyDescent="0.2">
      <c r="U1437" s="398"/>
    </row>
    <row r="1438" spans="21:21" x14ac:dyDescent="0.2">
      <c r="U1438" s="398"/>
    </row>
    <row r="1439" spans="21:21" x14ac:dyDescent="0.2">
      <c r="U1439" s="398"/>
    </row>
    <row r="1440" spans="21:21" x14ac:dyDescent="0.2">
      <c r="U1440" s="398"/>
    </row>
    <row r="1441" spans="21:21" x14ac:dyDescent="0.2">
      <c r="U1441" s="398"/>
    </row>
    <row r="1442" spans="21:21" x14ac:dyDescent="0.2">
      <c r="U1442" s="398"/>
    </row>
    <row r="1443" spans="21:21" x14ac:dyDescent="0.2">
      <c r="U1443" s="398"/>
    </row>
    <row r="1444" spans="21:21" x14ac:dyDescent="0.2">
      <c r="U1444" s="398"/>
    </row>
    <row r="1445" spans="21:21" x14ac:dyDescent="0.2">
      <c r="U1445" s="398"/>
    </row>
    <row r="1446" spans="21:21" x14ac:dyDescent="0.2">
      <c r="U1446" s="398"/>
    </row>
    <row r="1447" spans="21:21" x14ac:dyDescent="0.2">
      <c r="U1447" s="398"/>
    </row>
    <row r="1448" spans="21:21" x14ac:dyDescent="0.2">
      <c r="U1448" s="398"/>
    </row>
    <row r="1449" spans="21:21" x14ac:dyDescent="0.2">
      <c r="U1449" s="398"/>
    </row>
    <row r="1450" spans="21:21" x14ac:dyDescent="0.2">
      <c r="U1450" s="398"/>
    </row>
    <row r="1451" spans="21:21" x14ac:dyDescent="0.2">
      <c r="U1451" s="398"/>
    </row>
    <row r="1452" spans="21:21" x14ac:dyDescent="0.2">
      <c r="U1452" s="398"/>
    </row>
    <row r="1453" spans="21:21" x14ac:dyDescent="0.2">
      <c r="U1453" s="398"/>
    </row>
    <row r="1454" spans="21:21" x14ac:dyDescent="0.2">
      <c r="U1454" s="398"/>
    </row>
    <row r="1455" spans="21:21" x14ac:dyDescent="0.2">
      <c r="U1455" s="398"/>
    </row>
    <row r="1456" spans="21:21" x14ac:dyDescent="0.2">
      <c r="U1456" s="398"/>
    </row>
    <row r="1457" spans="21:21" x14ac:dyDescent="0.2">
      <c r="U1457" s="398"/>
    </row>
    <row r="1458" spans="21:21" x14ac:dyDescent="0.2">
      <c r="U1458" s="398"/>
    </row>
    <row r="1459" spans="21:21" x14ac:dyDescent="0.2">
      <c r="U1459" s="398"/>
    </row>
    <row r="1460" spans="21:21" x14ac:dyDescent="0.2">
      <c r="U1460" s="398"/>
    </row>
    <row r="1461" spans="21:21" x14ac:dyDescent="0.2">
      <c r="U1461" s="398"/>
    </row>
    <row r="1462" spans="21:21" x14ac:dyDescent="0.2">
      <c r="U1462" s="398"/>
    </row>
    <row r="1463" spans="21:21" x14ac:dyDescent="0.2">
      <c r="U1463" s="398"/>
    </row>
    <row r="1464" spans="21:21" x14ac:dyDescent="0.2">
      <c r="U1464" s="398"/>
    </row>
    <row r="1465" spans="21:21" x14ac:dyDescent="0.2">
      <c r="U1465" s="398"/>
    </row>
    <row r="1466" spans="21:21" x14ac:dyDescent="0.2">
      <c r="U1466" s="398"/>
    </row>
    <row r="1467" spans="21:21" x14ac:dyDescent="0.2">
      <c r="U1467" s="398"/>
    </row>
    <row r="1468" spans="21:21" x14ac:dyDescent="0.2">
      <c r="U1468" s="398"/>
    </row>
    <row r="1469" spans="21:21" x14ac:dyDescent="0.2">
      <c r="U1469" s="398"/>
    </row>
    <row r="1470" spans="21:21" x14ac:dyDescent="0.2">
      <c r="U1470" s="398"/>
    </row>
    <row r="1471" spans="21:21" x14ac:dyDescent="0.2">
      <c r="U1471" s="398"/>
    </row>
    <row r="1472" spans="21:21" x14ac:dyDescent="0.2">
      <c r="U1472" s="398"/>
    </row>
    <row r="1473" spans="21:21" x14ac:dyDescent="0.2">
      <c r="U1473" s="398"/>
    </row>
    <row r="1474" spans="21:21" x14ac:dyDescent="0.2">
      <c r="U1474" s="398"/>
    </row>
    <row r="1475" spans="21:21" x14ac:dyDescent="0.2">
      <c r="U1475" s="398"/>
    </row>
    <row r="1476" spans="21:21" x14ac:dyDescent="0.2">
      <c r="U1476" s="398"/>
    </row>
    <row r="1477" spans="21:21" x14ac:dyDescent="0.2">
      <c r="U1477" s="398"/>
    </row>
    <row r="1478" spans="21:21" x14ac:dyDescent="0.2">
      <c r="U1478" s="398"/>
    </row>
    <row r="1479" spans="21:21" x14ac:dyDescent="0.2">
      <c r="U1479" s="398"/>
    </row>
    <row r="1480" spans="21:21" x14ac:dyDescent="0.2">
      <c r="U1480" s="398"/>
    </row>
    <row r="1481" spans="21:21" x14ac:dyDescent="0.2">
      <c r="U1481" s="398"/>
    </row>
    <row r="1482" spans="21:21" x14ac:dyDescent="0.2">
      <c r="U1482" s="398"/>
    </row>
    <row r="1483" spans="21:21" x14ac:dyDescent="0.2">
      <c r="U1483" s="398"/>
    </row>
    <row r="1484" spans="21:21" x14ac:dyDescent="0.2">
      <c r="U1484" s="398"/>
    </row>
    <row r="1485" spans="21:21" x14ac:dyDescent="0.2">
      <c r="U1485" s="398"/>
    </row>
    <row r="1486" spans="21:21" x14ac:dyDescent="0.2">
      <c r="U1486" s="398"/>
    </row>
    <row r="1487" spans="21:21" x14ac:dyDescent="0.2">
      <c r="U1487" s="398"/>
    </row>
    <row r="1488" spans="21:21" x14ac:dyDescent="0.2">
      <c r="U1488" s="398"/>
    </row>
    <row r="1489" spans="21:21" x14ac:dyDescent="0.2">
      <c r="U1489" s="398"/>
    </row>
    <row r="1490" spans="21:21" x14ac:dyDescent="0.2">
      <c r="U1490" s="398"/>
    </row>
    <row r="1491" spans="21:21" x14ac:dyDescent="0.2">
      <c r="U1491" s="398"/>
    </row>
    <row r="1492" spans="21:21" x14ac:dyDescent="0.2">
      <c r="U1492" s="398"/>
    </row>
    <row r="1493" spans="21:21" x14ac:dyDescent="0.2">
      <c r="U1493" s="398"/>
    </row>
    <row r="1494" spans="21:21" x14ac:dyDescent="0.2">
      <c r="U1494" s="398"/>
    </row>
    <row r="1495" spans="21:21" x14ac:dyDescent="0.2">
      <c r="U1495" s="398"/>
    </row>
    <row r="1496" spans="21:21" x14ac:dyDescent="0.2">
      <c r="U1496" s="398"/>
    </row>
    <row r="1497" spans="21:21" x14ac:dyDescent="0.2">
      <c r="U1497" s="398"/>
    </row>
    <row r="1498" spans="21:21" x14ac:dyDescent="0.2">
      <c r="U1498" s="398"/>
    </row>
    <row r="1499" spans="21:21" x14ac:dyDescent="0.2">
      <c r="U1499" s="398"/>
    </row>
    <row r="1500" spans="21:21" x14ac:dyDescent="0.2">
      <c r="U1500" s="398"/>
    </row>
    <row r="1501" spans="21:21" x14ac:dyDescent="0.2">
      <c r="U1501" s="398"/>
    </row>
    <row r="1502" spans="21:21" x14ac:dyDescent="0.2">
      <c r="U1502" s="398"/>
    </row>
    <row r="1503" spans="21:21" x14ac:dyDescent="0.2">
      <c r="U1503" s="398"/>
    </row>
    <row r="1504" spans="21:21" x14ac:dyDescent="0.2">
      <c r="U1504" s="398"/>
    </row>
    <row r="1505" spans="21:21" x14ac:dyDescent="0.2">
      <c r="U1505" s="398"/>
    </row>
    <row r="1506" spans="21:21" x14ac:dyDescent="0.2">
      <c r="U1506" s="398"/>
    </row>
    <row r="1507" spans="21:21" x14ac:dyDescent="0.2">
      <c r="U1507" s="398"/>
    </row>
    <row r="1508" spans="21:21" x14ac:dyDescent="0.2">
      <c r="U1508" s="398"/>
    </row>
    <row r="1509" spans="21:21" x14ac:dyDescent="0.2">
      <c r="U1509" s="398"/>
    </row>
    <row r="1510" spans="21:21" x14ac:dyDescent="0.2">
      <c r="U1510" s="398"/>
    </row>
    <row r="1511" spans="21:21" x14ac:dyDescent="0.2">
      <c r="U1511" s="398"/>
    </row>
    <row r="1512" spans="21:21" x14ac:dyDescent="0.2">
      <c r="U1512" s="398"/>
    </row>
    <row r="1513" spans="21:21" x14ac:dyDescent="0.2">
      <c r="U1513" s="398"/>
    </row>
    <row r="1514" spans="21:21" x14ac:dyDescent="0.2">
      <c r="U1514" s="398"/>
    </row>
    <row r="1515" spans="21:21" x14ac:dyDescent="0.2">
      <c r="U1515" s="398"/>
    </row>
    <row r="1516" spans="21:21" x14ac:dyDescent="0.2">
      <c r="U1516" s="398"/>
    </row>
    <row r="1517" spans="21:21" x14ac:dyDescent="0.2">
      <c r="U1517" s="398"/>
    </row>
    <row r="1518" spans="21:21" x14ac:dyDescent="0.2">
      <c r="U1518" s="398"/>
    </row>
    <row r="1519" spans="21:21" x14ac:dyDescent="0.2">
      <c r="U1519" s="398"/>
    </row>
    <row r="1520" spans="21:21" x14ac:dyDescent="0.2">
      <c r="U1520" s="398"/>
    </row>
    <row r="1521" spans="21:21" x14ac:dyDescent="0.2">
      <c r="U1521" s="398"/>
    </row>
    <row r="1522" spans="21:21" x14ac:dyDescent="0.2">
      <c r="U1522" s="398"/>
    </row>
    <row r="1523" spans="21:21" x14ac:dyDescent="0.2">
      <c r="U1523" s="398"/>
    </row>
    <row r="1524" spans="21:21" x14ac:dyDescent="0.2">
      <c r="U1524" s="398"/>
    </row>
    <row r="1525" spans="21:21" x14ac:dyDescent="0.2">
      <c r="U1525" s="398"/>
    </row>
    <row r="1526" spans="21:21" x14ac:dyDescent="0.2">
      <c r="U1526" s="398"/>
    </row>
    <row r="1527" spans="21:21" x14ac:dyDescent="0.2">
      <c r="U1527" s="398"/>
    </row>
    <row r="1528" spans="21:21" x14ac:dyDescent="0.2">
      <c r="U1528" s="398"/>
    </row>
    <row r="1529" spans="21:21" x14ac:dyDescent="0.2">
      <c r="U1529" s="398"/>
    </row>
    <row r="1530" spans="21:21" x14ac:dyDescent="0.2">
      <c r="U1530" s="398"/>
    </row>
    <row r="1531" spans="21:21" x14ac:dyDescent="0.2">
      <c r="U1531" s="398"/>
    </row>
    <row r="1532" spans="21:21" x14ac:dyDescent="0.2">
      <c r="U1532" s="398"/>
    </row>
    <row r="1533" spans="21:21" x14ac:dyDescent="0.2">
      <c r="U1533" s="398"/>
    </row>
    <row r="1534" spans="21:21" x14ac:dyDescent="0.2">
      <c r="U1534" s="398"/>
    </row>
    <row r="1535" spans="21:21" x14ac:dyDescent="0.2">
      <c r="U1535" s="398"/>
    </row>
    <row r="1536" spans="21:21" x14ac:dyDescent="0.2">
      <c r="U1536" s="398"/>
    </row>
    <row r="1537" spans="21:21" x14ac:dyDescent="0.2">
      <c r="U1537" s="398"/>
    </row>
    <row r="1538" spans="21:21" x14ac:dyDescent="0.2">
      <c r="U1538" s="398"/>
    </row>
    <row r="1539" spans="21:21" x14ac:dyDescent="0.2">
      <c r="U1539" s="398"/>
    </row>
    <row r="1540" spans="21:21" x14ac:dyDescent="0.2">
      <c r="U1540" s="398"/>
    </row>
    <row r="1541" spans="21:21" x14ac:dyDescent="0.2">
      <c r="U1541" s="398"/>
    </row>
    <row r="1542" spans="21:21" x14ac:dyDescent="0.2">
      <c r="U1542" s="398"/>
    </row>
    <row r="1543" spans="21:21" x14ac:dyDescent="0.2">
      <c r="U1543" s="398"/>
    </row>
    <row r="1544" spans="21:21" x14ac:dyDescent="0.2">
      <c r="U1544" s="398"/>
    </row>
    <row r="1545" spans="21:21" x14ac:dyDescent="0.2">
      <c r="U1545" s="398"/>
    </row>
    <row r="1546" spans="21:21" x14ac:dyDescent="0.2">
      <c r="U1546" s="398"/>
    </row>
    <row r="1547" spans="21:21" x14ac:dyDescent="0.2">
      <c r="U1547" s="398"/>
    </row>
    <row r="1548" spans="21:21" x14ac:dyDescent="0.2">
      <c r="U1548" s="398"/>
    </row>
    <row r="1549" spans="21:21" x14ac:dyDescent="0.2">
      <c r="U1549" s="398"/>
    </row>
    <row r="1550" spans="21:21" x14ac:dyDescent="0.2">
      <c r="U1550" s="398"/>
    </row>
    <row r="1551" spans="21:21" x14ac:dyDescent="0.2">
      <c r="U1551" s="398"/>
    </row>
    <row r="1552" spans="21:21" x14ac:dyDescent="0.2">
      <c r="U1552" s="398"/>
    </row>
    <row r="1553" spans="21:21" x14ac:dyDescent="0.2">
      <c r="U1553" s="398"/>
    </row>
    <row r="1554" spans="21:21" x14ac:dyDescent="0.2">
      <c r="U1554" s="398"/>
    </row>
    <row r="1555" spans="21:21" x14ac:dyDescent="0.2">
      <c r="U1555" s="398"/>
    </row>
    <row r="1556" spans="21:21" x14ac:dyDescent="0.2">
      <c r="U1556" s="398"/>
    </row>
    <row r="1557" spans="21:21" x14ac:dyDescent="0.2">
      <c r="U1557" s="398"/>
    </row>
    <row r="1558" spans="21:21" x14ac:dyDescent="0.2">
      <c r="U1558" s="398"/>
    </row>
    <row r="1559" spans="21:21" x14ac:dyDescent="0.2">
      <c r="U1559" s="398"/>
    </row>
    <row r="1560" spans="21:21" x14ac:dyDescent="0.2">
      <c r="U1560" s="398"/>
    </row>
    <row r="1561" spans="21:21" x14ac:dyDescent="0.2">
      <c r="U1561" s="398"/>
    </row>
    <row r="1562" spans="21:21" x14ac:dyDescent="0.2">
      <c r="U1562" s="398"/>
    </row>
    <row r="1563" spans="21:21" x14ac:dyDescent="0.2">
      <c r="U1563" s="398"/>
    </row>
    <row r="1564" spans="21:21" x14ac:dyDescent="0.2">
      <c r="U1564" s="398"/>
    </row>
    <row r="1565" spans="21:21" x14ac:dyDescent="0.2">
      <c r="U1565" s="398"/>
    </row>
    <row r="1566" spans="21:21" x14ac:dyDescent="0.2">
      <c r="U1566" s="398"/>
    </row>
    <row r="1567" spans="21:21" x14ac:dyDescent="0.2">
      <c r="U1567" s="398"/>
    </row>
    <row r="1568" spans="21:21" x14ac:dyDescent="0.2">
      <c r="U1568" s="398"/>
    </row>
    <row r="1569" spans="21:21" x14ac:dyDescent="0.2">
      <c r="U1569" s="398"/>
    </row>
    <row r="1570" spans="21:21" x14ac:dyDescent="0.2">
      <c r="U1570" s="398"/>
    </row>
    <row r="1571" spans="21:21" x14ac:dyDescent="0.2">
      <c r="U1571" s="398"/>
    </row>
    <row r="1572" spans="21:21" x14ac:dyDescent="0.2">
      <c r="U1572" s="398"/>
    </row>
    <row r="1573" spans="21:21" x14ac:dyDescent="0.2">
      <c r="U1573" s="398"/>
    </row>
    <row r="1574" spans="21:21" x14ac:dyDescent="0.2">
      <c r="U1574" s="398"/>
    </row>
    <row r="1575" spans="21:21" x14ac:dyDescent="0.2">
      <c r="U1575" s="398"/>
    </row>
    <row r="1576" spans="21:21" x14ac:dyDescent="0.2">
      <c r="U1576" s="398"/>
    </row>
    <row r="1577" spans="21:21" x14ac:dyDescent="0.2">
      <c r="U1577" s="398"/>
    </row>
    <row r="1578" spans="21:21" x14ac:dyDescent="0.2">
      <c r="U1578" s="398"/>
    </row>
    <row r="1579" spans="21:21" x14ac:dyDescent="0.2">
      <c r="U1579" s="398"/>
    </row>
    <row r="1580" spans="21:21" x14ac:dyDescent="0.2">
      <c r="U1580" s="398"/>
    </row>
    <row r="1581" spans="21:21" x14ac:dyDescent="0.2">
      <c r="U1581" s="398"/>
    </row>
    <row r="1582" spans="21:21" x14ac:dyDescent="0.2">
      <c r="U1582" s="398"/>
    </row>
    <row r="1583" spans="21:21" x14ac:dyDescent="0.2">
      <c r="U1583" s="398"/>
    </row>
    <row r="1584" spans="21:21" x14ac:dyDescent="0.2">
      <c r="U1584" s="398"/>
    </row>
    <row r="1585" spans="21:21" x14ac:dyDescent="0.2">
      <c r="U1585" s="398"/>
    </row>
    <row r="1586" spans="21:21" x14ac:dyDescent="0.2">
      <c r="U1586" s="398"/>
    </row>
    <row r="1587" spans="21:21" x14ac:dyDescent="0.2">
      <c r="U1587" s="398"/>
    </row>
    <row r="1588" spans="21:21" x14ac:dyDescent="0.2">
      <c r="U1588" s="398"/>
    </row>
    <row r="1589" spans="21:21" x14ac:dyDescent="0.2">
      <c r="U1589" s="398"/>
    </row>
    <row r="1590" spans="21:21" x14ac:dyDescent="0.2">
      <c r="U1590" s="398"/>
    </row>
    <row r="1591" spans="21:21" x14ac:dyDescent="0.2">
      <c r="U1591" s="398"/>
    </row>
    <row r="1592" spans="21:21" x14ac:dyDescent="0.2">
      <c r="U1592" s="398"/>
    </row>
    <row r="1593" spans="21:21" x14ac:dyDescent="0.2">
      <c r="U1593" s="398"/>
    </row>
    <row r="1594" spans="21:21" x14ac:dyDescent="0.2">
      <c r="U1594" s="398"/>
    </row>
    <row r="1595" spans="21:21" x14ac:dyDescent="0.2">
      <c r="U1595" s="398"/>
    </row>
    <row r="1596" spans="21:21" x14ac:dyDescent="0.2">
      <c r="U1596" s="398"/>
    </row>
    <row r="1597" spans="21:21" x14ac:dyDescent="0.2">
      <c r="U1597" s="398"/>
    </row>
    <row r="1598" spans="21:21" x14ac:dyDescent="0.2">
      <c r="U1598" s="398"/>
    </row>
    <row r="1599" spans="21:21" x14ac:dyDescent="0.2">
      <c r="U1599" s="398"/>
    </row>
    <row r="1600" spans="21:21" x14ac:dyDescent="0.2">
      <c r="U1600" s="398"/>
    </row>
    <row r="1601" spans="21:21" x14ac:dyDescent="0.2">
      <c r="U1601" s="398"/>
    </row>
    <row r="1602" spans="21:21" x14ac:dyDescent="0.2">
      <c r="U1602" s="398"/>
    </row>
    <row r="1603" spans="21:21" x14ac:dyDescent="0.2">
      <c r="U1603" s="398"/>
    </row>
    <row r="1604" spans="21:21" x14ac:dyDescent="0.2">
      <c r="U1604" s="398"/>
    </row>
    <row r="1605" spans="21:21" x14ac:dyDescent="0.2">
      <c r="U1605" s="398"/>
    </row>
    <row r="1606" spans="21:21" x14ac:dyDescent="0.2">
      <c r="U1606" s="398"/>
    </row>
    <row r="1607" spans="21:21" x14ac:dyDescent="0.2">
      <c r="U1607" s="398"/>
    </row>
    <row r="1608" spans="21:21" x14ac:dyDescent="0.2">
      <c r="U1608" s="398"/>
    </row>
    <row r="1609" spans="21:21" x14ac:dyDescent="0.2">
      <c r="U1609" s="398"/>
    </row>
    <row r="1610" spans="21:21" x14ac:dyDescent="0.2">
      <c r="U1610" s="398"/>
    </row>
    <row r="1611" spans="21:21" x14ac:dyDescent="0.2">
      <c r="U1611" s="398"/>
    </row>
    <row r="1612" spans="21:21" x14ac:dyDescent="0.2">
      <c r="U1612" s="398"/>
    </row>
    <row r="1613" spans="21:21" x14ac:dyDescent="0.2">
      <c r="U1613" s="398"/>
    </row>
    <row r="1614" spans="21:21" x14ac:dyDescent="0.2">
      <c r="U1614" s="398"/>
    </row>
    <row r="1615" spans="21:21" x14ac:dyDescent="0.2">
      <c r="U1615" s="398"/>
    </row>
    <row r="1616" spans="21:21" x14ac:dyDescent="0.2">
      <c r="U1616" s="398"/>
    </row>
    <row r="1617" spans="21:21" x14ac:dyDescent="0.2">
      <c r="U1617" s="398"/>
    </row>
    <row r="1618" spans="21:21" x14ac:dyDescent="0.2">
      <c r="U1618" s="398"/>
    </row>
    <row r="1619" spans="21:21" x14ac:dyDescent="0.2">
      <c r="U1619" s="398"/>
    </row>
    <row r="1620" spans="21:21" x14ac:dyDescent="0.2">
      <c r="U1620" s="398"/>
    </row>
    <row r="1621" spans="21:21" x14ac:dyDescent="0.2">
      <c r="U1621" s="398"/>
    </row>
    <row r="1622" spans="21:21" x14ac:dyDescent="0.2">
      <c r="U1622" s="398"/>
    </row>
    <row r="1623" spans="21:21" x14ac:dyDescent="0.2">
      <c r="U1623" s="398"/>
    </row>
    <row r="1624" spans="21:21" x14ac:dyDescent="0.2">
      <c r="U1624" s="398"/>
    </row>
    <row r="1625" spans="21:21" x14ac:dyDescent="0.2">
      <c r="U1625" s="398"/>
    </row>
    <row r="1626" spans="21:21" x14ac:dyDescent="0.2">
      <c r="U1626" s="398"/>
    </row>
    <row r="1627" spans="21:21" x14ac:dyDescent="0.2">
      <c r="U1627" s="398"/>
    </row>
    <row r="1628" spans="21:21" x14ac:dyDescent="0.2">
      <c r="U1628" s="398"/>
    </row>
    <row r="1629" spans="21:21" x14ac:dyDescent="0.2">
      <c r="U1629" s="398"/>
    </row>
    <row r="1630" spans="21:21" x14ac:dyDescent="0.2">
      <c r="U1630" s="398"/>
    </row>
    <row r="1631" spans="21:21" x14ac:dyDescent="0.2">
      <c r="U1631" s="398"/>
    </row>
    <row r="1632" spans="21:21" x14ac:dyDescent="0.2">
      <c r="U1632" s="398"/>
    </row>
    <row r="1633" spans="21:21" x14ac:dyDescent="0.2">
      <c r="U1633" s="398"/>
    </row>
    <row r="1634" spans="21:21" x14ac:dyDescent="0.2">
      <c r="U1634" s="398"/>
    </row>
    <row r="1635" spans="21:21" x14ac:dyDescent="0.2">
      <c r="U1635" s="398"/>
    </row>
    <row r="1636" spans="21:21" x14ac:dyDescent="0.2">
      <c r="U1636" s="398"/>
    </row>
    <row r="1637" spans="21:21" x14ac:dyDescent="0.2">
      <c r="U1637" s="398"/>
    </row>
    <row r="1638" spans="21:21" x14ac:dyDescent="0.2">
      <c r="U1638" s="398"/>
    </row>
    <row r="1639" spans="21:21" x14ac:dyDescent="0.2">
      <c r="U1639" s="398"/>
    </row>
    <row r="1640" spans="21:21" x14ac:dyDescent="0.2">
      <c r="U1640" s="398"/>
    </row>
    <row r="1641" spans="21:21" x14ac:dyDescent="0.2">
      <c r="U1641" s="398"/>
    </row>
    <row r="1642" spans="21:21" x14ac:dyDescent="0.2">
      <c r="U1642" s="398"/>
    </row>
    <row r="1643" spans="21:21" x14ac:dyDescent="0.2">
      <c r="U1643" s="398"/>
    </row>
    <row r="1644" spans="21:21" x14ac:dyDescent="0.2">
      <c r="U1644" s="398"/>
    </row>
    <row r="1645" spans="21:21" x14ac:dyDescent="0.2">
      <c r="U1645" s="398"/>
    </row>
    <row r="1646" spans="21:21" x14ac:dyDescent="0.2">
      <c r="U1646" s="398"/>
    </row>
    <row r="1647" spans="21:21" x14ac:dyDescent="0.2">
      <c r="U1647" s="398"/>
    </row>
    <row r="1648" spans="21:21" x14ac:dyDescent="0.2">
      <c r="U1648" s="398"/>
    </row>
    <row r="1649" spans="21:21" x14ac:dyDescent="0.2">
      <c r="U1649" s="398"/>
    </row>
    <row r="1650" spans="21:21" x14ac:dyDescent="0.2">
      <c r="U1650" s="398"/>
    </row>
    <row r="1651" spans="21:21" x14ac:dyDescent="0.2">
      <c r="U1651" s="398"/>
    </row>
    <row r="1652" spans="21:21" x14ac:dyDescent="0.2">
      <c r="U1652" s="398"/>
    </row>
    <row r="1653" spans="21:21" x14ac:dyDescent="0.2">
      <c r="U1653" s="398"/>
    </row>
    <row r="1654" spans="21:21" x14ac:dyDescent="0.2">
      <c r="U1654" s="398"/>
    </row>
    <row r="1655" spans="21:21" x14ac:dyDescent="0.2">
      <c r="U1655" s="398"/>
    </row>
    <row r="1656" spans="21:21" x14ac:dyDescent="0.2">
      <c r="U1656" s="398"/>
    </row>
    <row r="1657" spans="21:21" x14ac:dyDescent="0.2">
      <c r="U1657" s="398"/>
    </row>
    <row r="1658" spans="21:21" x14ac:dyDescent="0.2">
      <c r="U1658" s="398"/>
    </row>
    <row r="1659" spans="21:21" x14ac:dyDescent="0.2">
      <c r="U1659" s="398"/>
    </row>
    <row r="1660" spans="21:21" x14ac:dyDescent="0.2">
      <c r="U1660" s="398"/>
    </row>
    <row r="1661" spans="21:21" x14ac:dyDescent="0.2">
      <c r="U1661" s="398"/>
    </row>
    <row r="1662" spans="21:21" x14ac:dyDescent="0.2">
      <c r="U1662" s="398"/>
    </row>
    <row r="1663" spans="21:21" x14ac:dyDescent="0.2">
      <c r="U1663" s="398"/>
    </row>
    <row r="1664" spans="21:21" x14ac:dyDescent="0.2">
      <c r="U1664" s="398"/>
    </row>
    <row r="1665" spans="21:21" x14ac:dyDescent="0.2">
      <c r="U1665" s="398"/>
    </row>
    <row r="1666" spans="21:21" x14ac:dyDescent="0.2">
      <c r="U1666" s="398"/>
    </row>
    <row r="1667" spans="21:21" x14ac:dyDescent="0.2">
      <c r="U1667" s="398"/>
    </row>
    <row r="1668" spans="21:21" x14ac:dyDescent="0.2">
      <c r="U1668" s="398"/>
    </row>
    <row r="1669" spans="21:21" x14ac:dyDescent="0.2">
      <c r="U1669" s="398"/>
    </row>
    <row r="1670" spans="21:21" x14ac:dyDescent="0.2">
      <c r="U1670" s="398"/>
    </row>
    <row r="1671" spans="21:21" x14ac:dyDescent="0.2">
      <c r="U1671" s="398"/>
    </row>
    <row r="1672" spans="21:21" x14ac:dyDescent="0.2">
      <c r="U1672" s="398"/>
    </row>
    <row r="1673" spans="21:21" x14ac:dyDescent="0.2">
      <c r="U1673" s="398"/>
    </row>
    <row r="1674" spans="21:21" x14ac:dyDescent="0.2">
      <c r="U1674" s="398"/>
    </row>
    <row r="1675" spans="21:21" x14ac:dyDescent="0.2">
      <c r="U1675" s="398"/>
    </row>
    <row r="1676" spans="21:21" x14ac:dyDescent="0.2">
      <c r="U1676" s="398"/>
    </row>
    <row r="1677" spans="21:21" x14ac:dyDescent="0.2">
      <c r="U1677" s="398"/>
    </row>
    <row r="1678" spans="21:21" x14ac:dyDescent="0.2">
      <c r="U1678" s="398"/>
    </row>
    <row r="1679" spans="21:21" x14ac:dyDescent="0.2">
      <c r="U1679" s="398"/>
    </row>
    <row r="1680" spans="21:21" x14ac:dyDescent="0.2">
      <c r="U1680" s="398"/>
    </row>
    <row r="1681" spans="21:21" x14ac:dyDescent="0.2">
      <c r="U1681" s="398"/>
    </row>
    <row r="1682" spans="21:21" x14ac:dyDescent="0.2">
      <c r="U1682" s="398"/>
    </row>
    <row r="1683" spans="21:21" x14ac:dyDescent="0.2">
      <c r="U1683" s="398"/>
    </row>
    <row r="1684" spans="21:21" x14ac:dyDescent="0.2">
      <c r="U1684" s="398"/>
    </row>
    <row r="1685" spans="21:21" x14ac:dyDescent="0.2">
      <c r="U1685" s="398"/>
    </row>
    <row r="1686" spans="21:21" x14ac:dyDescent="0.2">
      <c r="U1686" s="398"/>
    </row>
    <row r="1687" spans="21:21" x14ac:dyDescent="0.2">
      <c r="U1687" s="398"/>
    </row>
    <row r="1688" spans="21:21" x14ac:dyDescent="0.2">
      <c r="U1688" s="398"/>
    </row>
    <row r="1689" spans="21:21" x14ac:dyDescent="0.2">
      <c r="U1689" s="398"/>
    </row>
    <row r="1690" spans="21:21" x14ac:dyDescent="0.2">
      <c r="U1690" s="398"/>
    </row>
    <row r="1691" spans="21:21" x14ac:dyDescent="0.2">
      <c r="U1691" s="398"/>
    </row>
    <row r="1692" spans="21:21" x14ac:dyDescent="0.2">
      <c r="U1692" s="398"/>
    </row>
    <row r="1693" spans="21:21" x14ac:dyDescent="0.2">
      <c r="U1693" s="398"/>
    </row>
    <row r="1694" spans="21:21" x14ac:dyDescent="0.2">
      <c r="U1694" s="398"/>
    </row>
    <row r="1695" spans="21:21" x14ac:dyDescent="0.2">
      <c r="U1695" s="398"/>
    </row>
    <row r="1696" spans="21:21" x14ac:dyDescent="0.2">
      <c r="U1696" s="398"/>
    </row>
    <row r="1697" spans="21:21" x14ac:dyDescent="0.2">
      <c r="U1697" s="398"/>
    </row>
    <row r="1698" spans="21:21" x14ac:dyDescent="0.2">
      <c r="U1698" s="398"/>
    </row>
    <row r="1699" spans="21:21" x14ac:dyDescent="0.2">
      <c r="U1699" s="398"/>
    </row>
    <row r="1700" spans="21:21" x14ac:dyDescent="0.2">
      <c r="U1700" s="398"/>
    </row>
    <row r="1701" spans="21:21" x14ac:dyDescent="0.2">
      <c r="U1701" s="398"/>
    </row>
    <row r="1702" spans="21:21" x14ac:dyDescent="0.2">
      <c r="U1702" s="398"/>
    </row>
    <row r="1703" spans="21:21" x14ac:dyDescent="0.2">
      <c r="U1703" s="398"/>
    </row>
    <row r="1704" spans="21:21" x14ac:dyDescent="0.2">
      <c r="U1704" s="398"/>
    </row>
    <row r="1705" spans="21:21" x14ac:dyDescent="0.2">
      <c r="U1705" s="398"/>
    </row>
    <row r="1706" spans="21:21" x14ac:dyDescent="0.2">
      <c r="U1706" s="398"/>
    </row>
    <row r="1707" spans="21:21" x14ac:dyDescent="0.2">
      <c r="U1707" s="398"/>
    </row>
    <row r="1708" spans="21:21" x14ac:dyDescent="0.2">
      <c r="U1708" s="398"/>
    </row>
    <row r="1709" spans="21:21" x14ac:dyDescent="0.2">
      <c r="U1709" s="398"/>
    </row>
    <row r="1710" spans="21:21" x14ac:dyDescent="0.2">
      <c r="U1710" s="398"/>
    </row>
    <row r="1711" spans="21:21" x14ac:dyDescent="0.2">
      <c r="U1711" s="398"/>
    </row>
    <row r="1712" spans="21:21" x14ac:dyDescent="0.2">
      <c r="U1712" s="398"/>
    </row>
    <row r="1713" spans="21:21" x14ac:dyDescent="0.2">
      <c r="U1713" s="398"/>
    </row>
    <row r="1714" spans="21:21" x14ac:dyDescent="0.2">
      <c r="U1714" s="398"/>
    </row>
    <row r="1715" spans="21:21" x14ac:dyDescent="0.2">
      <c r="U1715" s="398"/>
    </row>
    <row r="1716" spans="21:21" x14ac:dyDescent="0.2">
      <c r="U1716" s="398"/>
    </row>
    <row r="1717" spans="21:21" x14ac:dyDescent="0.2">
      <c r="U1717" s="398"/>
    </row>
    <row r="1718" spans="21:21" x14ac:dyDescent="0.2">
      <c r="U1718" s="398"/>
    </row>
    <row r="1719" spans="21:21" x14ac:dyDescent="0.2">
      <c r="U1719" s="398"/>
    </row>
    <row r="1720" spans="21:21" x14ac:dyDescent="0.2">
      <c r="U1720" s="398"/>
    </row>
    <row r="1721" spans="21:21" x14ac:dyDescent="0.2">
      <c r="U1721" s="398"/>
    </row>
    <row r="1722" spans="21:21" x14ac:dyDescent="0.2">
      <c r="U1722" s="398"/>
    </row>
    <row r="1723" spans="21:21" x14ac:dyDescent="0.2">
      <c r="U1723" s="398"/>
    </row>
    <row r="1724" spans="21:21" x14ac:dyDescent="0.2">
      <c r="U1724" s="398"/>
    </row>
    <row r="1725" spans="21:21" x14ac:dyDescent="0.2">
      <c r="U1725" s="398"/>
    </row>
    <row r="1726" spans="21:21" x14ac:dyDescent="0.2">
      <c r="U1726" s="398"/>
    </row>
    <row r="1727" spans="21:21" x14ac:dyDescent="0.2">
      <c r="U1727" s="398"/>
    </row>
    <row r="1728" spans="21:21" x14ac:dyDescent="0.2">
      <c r="U1728" s="398"/>
    </row>
    <row r="1729" spans="21:21" x14ac:dyDescent="0.2">
      <c r="U1729" s="398"/>
    </row>
    <row r="1730" spans="21:21" x14ac:dyDescent="0.2">
      <c r="U1730" s="398"/>
    </row>
    <row r="1731" spans="21:21" x14ac:dyDescent="0.2">
      <c r="U1731" s="398"/>
    </row>
    <row r="1732" spans="21:21" x14ac:dyDescent="0.2">
      <c r="U1732" s="398"/>
    </row>
    <row r="1733" spans="21:21" x14ac:dyDescent="0.2">
      <c r="U1733" s="398"/>
    </row>
    <row r="1734" spans="21:21" x14ac:dyDescent="0.2">
      <c r="U1734" s="398"/>
    </row>
    <row r="1735" spans="21:21" x14ac:dyDescent="0.2">
      <c r="U1735" s="398"/>
    </row>
    <row r="1736" spans="21:21" x14ac:dyDescent="0.2">
      <c r="U1736" s="398"/>
    </row>
    <row r="1737" spans="21:21" x14ac:dyDescent="0.2">
      <c r="U1737" s="398"/>
    </row>
    <row r="1738" spans="21:21" x14ac:dyDescent="0.2">
      <c r="U1738" s="398"/>
    </row>
    <row r="1739" spans="21:21" x14ac:dyDescent="0.2">
      <c r="U1739" s="398"/>
    </row>
    <row r="1740" spans="21:21" x14ac:dyDescent="0.2">
      <c r="U1740" s="398"/>
    </row>
    <row r="1741" spans="21:21" x14ac:dyDescent="0.2">
      <c r="U1741" s="398"/>
    </row>
    <row r="1742" spans="21:21" x14ac:dyDescent="0.2">
      <c r="U1742" s="398"/>
    </row>
    <row r="1743" spans="21:21" x14ac:dyDescent="0.2">
      <c r="U1743" s="398"/>
    </row>
    <row r="1744" spans="21:21" x14ac:dyDescent="0.2">
      <c r="U1744" s="398"/>
    </row>
    <row r="1745" spans="21:21" x14ac:dyDescent="0.2">
      <c r="U1745" s="398"/>
    </row>
    <row r="1746" spans="21:21" x14ac:dyDescent="0.2">
      <c r="U1746" s="398"/>
    </row>
    <row r="1747" spans="21:21" x14ac:dyDescent="0.2">
      <c r="U1747" s="398"/>
    </row>
    <row r="1748" spans="21:21" x14ac:dyDescent="0.2">
      <c r="U1748" s="398"/>
    </row>
    <row r="1749" spans="21:21" x14ac:dyDescent="0.2">
      <c r="U1749" s="398"/>
    </row>
    <row r="1750" spans="21:21" x14ac:dyDescent="0.2">
      <c r="U1750" s="398"/>
    </row>
    <row r="1751" spans="21:21" x14ac:dyDescent="0.2">
      <c r="U1751" s="398"/>
    </row>
    <row r="1752" spans="21:21" x14ac:dyDescent="0.2">
      <c r="U1752" s="398"/>
    </row>
    <row r="1753" spans="21:21" x14ac:dyDescent="0.2">
      <c r="U1753" s="398"/>
    </row>
    <row r="1754" spans="21:21" x14ac:dyDescent="0.2">
      <c r="U1754" s="398"/>
    </row>
    <row r="1755" spans="21:21" x14ac:dyDescent="0.2">
      <c r="U1755" s="398"/>
    </row>
    <row r="1756" spans="21:21" x14ac:dyDescent="0.2">
      <c r="U1756" s="398"/>
    </row>
    <row r="1757" spans="21:21" x14ac:dyDescent="0.2">
      <c r="U1757" s="398"/>
    </row>
    <row r="1758" spans="21:21" x14ac:dyDescent="0.2">
      <c r="U1758" s="398"/>
    </row>
    <row r="1759" spans="21:21" x14ac:dyDescent="0.2">
      <c r="U1759" s="398"/>
    </row>
    <row r="1760" spans="21:21" x14ac:dyDescent="0.2">
      <c r="U1760" s="398"/>
    </row>
    <row r="1761" spans="21:21" x14ac:dyDescent="0.2">
      <c r="U1761" s="398"/>
    </row>
    <row r="1762" spans="21:21" x14ac:dyDescent="0.2">
      <c r="U1762" s="398"/>
    </row>
    <row r="1763" spans="21:21" x14ac:dyDescent="0.2">
      <c r="U1763" s="398"/>
    </row>
    <row r="1764" spans="21:21" x14ac:dyDescent="0.2">
      <c r="U1764" s="398"/>
    </row>
    <row r="1765" spans="21:21" x14ac:dyDescent="0.2">
      <c r="U1765" s="398"/>
    </row>
    <row r="1766" spans="21:21" x14ac:dyDescent="0.2">
      <c r="U1766" s="398"/>
    </row>
    <row r="1767" spans="21:21" x14ac:dyDescent="0.2">
      <c r="U1767" s="398"/>
    </row>
    <row r="1768" spans="21:21" x14ac:dyDescent="0.2">
      <c r="U1768" s="398"/>
    </row>
    <row r="1769" spans="21:21" x14ac:dyDescent="0.2">
      <c r="U1769" s="398"/>
    </row>
    <row r="1770" spans="21:21" x14ac:dyDescent="0.2">
      <c r="U1770" s="398"/>
    </row>
    <row r="1771" spans="21:21" x14ac:dyDescent="0.2">
      <c r="U1771" s="398"/>
    </row>
    <row r="1772" spans="21:21" x14ac:dyDescent="0.2">
      <c r="U1772" s="398"/>
    </row>
    <row r="1773" spans="21:21" x14ac:dyDescent="0.2">
      <c r="U1773" s="398"/>
    </row>
    <row r="1774" spans="21:21" x14ac:dyDescent="0.2">
      <c r="U1774" s="398"/>
    </row>
    <row r="1775" spans="21:21" x14ac:dyDescent="0.2">
      <c r="U1775" s="398"/>
    </row>
    <row r="1776" spans="21:21" x14ac:dyDescent="0.2">
      <c r="U1776" s="398"/>
    </row>
    <row r="1777" spans="21:21" x14ac:dyDescent="0.2">
      <c r="U1777" s="398"/>
    </row>
    <row r="1778" spans="21:21" x14ac:dyDescent="0.2">
      <c r="U1778" s="398"/>
    </row>
    <row r="1779" spans="21:21" x14ac:dyDescent="0.2">
      <c r="U1779" s="398"/>
    </row>
    <row r="1780" spans="21:21" x14ac:dyDescent="0.2">
      <c r="U1780" s="398"/>
    </row>
    <row r="1781" spans="21:21" x14ac:dyDescent="0.2">
      <c r="U1781" s="398"/>
    </row>
    <row r="1782" spans="21:21" x14ac:dyDescent="0.2">
      <c r="U1782" s="398"/>
    </row>
    <row r="1783" spans="21:21" x14ac:dyDescent="0.2">
      <c r="U1783" s="398"/>
    </row>
    <row r="1784" spans="21:21" x14ac:dyDescent="0.2">
      <c r="U1784" s="398"/>
    </row>
    <row r="1785" spans="21:21" x14ac:dyDescent="0.2">
      <c r="U1785" s="398"/>
    </row>
    <row r="1786" spans="21:21" x14ac:dyDescent="0.2">
      <c r="U1786" s="398"/>
    </row>
    <row r="1787" spans="21:21" x14ac:dyDescent="0.2">
      <c r="U1787" s="398"/>
    </row>
    <row r="1788" spans="21:21" x14ac:dyDescent="0.2">
      <c r="U1788" s="398"/>
    </row>
    <row r="1789" spans="21:21" x14ac:dyDescent="0.2">
      <c r="U1789" s="398"/>
    </row>
    <row r="1790" spans="21:21" x14ac:dyDescent="0.2">
      <c r="U1790" s="398"/>
    </row>
    <row r="1791" spans="21:21" x14ac:dyDescent="0.2">
      <c r="U1791" s="398"/>
    </row>
    <row r="1792" spans="21:21" x14ac:dyDescent="0.2">
      <c r="U1792" s="398"/>
    </row>
    <row r="1793" spans="21:21" x14ac:dyDescent="0.2">
      <c r="U1793" s="398"/>
    </row>
    <row r="1794" spans="21:21" x14ac:dyDescent="0.2">
      <c r="U1794" s="398"/>
    </row>
    <row r="1795" spans="21:21" x14ac:dyDescent="0.2">
      <c r="U1795" s="398"/>
    </row>
    <row r="1796" spans="21:21" x14ac:dyDescent="0.2">
      <c r="U1796" s="398"/>
    </row>
    <row r="1797" spans="21:21" x14ac:dyDescent="0.2">
      <c r="U1797" s="398"/>
    </row>
    <row r="1798" spans="21:21" x14ac:dyDescent="0.2">
      <c r="U1798" s="398"/>
    </row>
    <row r="1799" spans="21:21" x14ac:dyDescent="0.2">
      <c r="U1799" s="398"/>
    </row>
    <row r="1800" spans="21:21" x14ac:dyDescent="0.2">
      <c r="U1800" s="398"/>
    </row>
    <row r="1801" spans="21:21" x14ac:dyDescent="0.2">
      <c r="U1801" s="398"/>
    </row>
    <row r="1802" spans="21:21" x14ac:dyDescent="0.2">
      <c r="U1802" s="398"/>
    </row>
    <row r="1803" spans="21:21" x14ac:dyDescent="0.2">
      <c r="U1803" s="398"/>
    </row>
    <row r="1804" spans="21:21" x14ac:dyDescent="0.2">
      <c r="U1804" s="398"/>
    </row>
    <row r="1805" spans="21:21" x14ac:dyDescent="0.2">
      <c r="U1805" s="398"/>
    </row>
    <row r="1806" spans="21:21" x14ac:dyDescent="0.2">
      <c r="U1806" s="398"/>
    </row>
    <row r="1807" spans="21:21" x14ac:dyDescent="0.2">
      <c r="U1807" s="398"/>
    </row>
    <row r="1808" spans="21:21" x14ac:dyDescent="0.2">
      <c r="U1808" s="398"/>
    </row>
    <row r="1809" spans="21:21" x14ac:dyDescent="0.2">
      <c r="U1809" s="398"/>
    </row>
    <row r="1810" spans="21:21" x14ac:dyDescent="0.2">
      <c r="U1810" s="398"/>
    </row>
    <row r="1811" spans="21:21" x14ac:dyDescent="0.2">
      <c r="U1811" s="398"/>
    </row>
    <row r="1812" spans="21:21" x14ac:dyDescent="0.2">
      <c r="U1812" s="398"/>
    </row>
    <row r="1813" spans="21:21" x14ac:dyDescent="0.2">
      <c r="U1813" s="398"/>
    </row>
    <row r="1814" spans="21:21" x14ac:dyDescent="0.2">
      <c r="U1814" s="398"/>
    </row>
    <row r="1815" spans="21:21" x14ac:dyDescent="0.2">
      <c r="U1815" s="398"/>
    </row>
    <row r="1816" spans="21:21" x14ac:dyDescent="0.2">
      <c r="U1816" s="398"/>
    </row>
    <row r="1817" spans="21:21" x14ac:dyDescent="0.2">
      <c r="U1817" s="398"/>
    </row>
    <row r="1818" spans="21:21" x14ac:dyDescent="0.2">
      <c r="U1818" s="398"/>
    </row>
    <row r="1819" spans="21:21" x14ac:dyDescent="0.2">
      <c r="U1819" s="398"/>
    </row>
    <row r="1820" spans="21:21" x14ac:dyDescent="0.2">
      <c r="U1820" s="398"/>
    </row>
    <row r="1821" spans="21:21" x14ac:dyDescent="0.2">
      <c r="U1821" s="398"/>
    </row>
    <row r="1822" spans="21:21" x14ac:dyDescent="0.2">
      <c r="U1822" s="398"/>
    </row>
    <row r="1823" spans="21:21" x14ac:dyDescent="0.2">
      <c r="U1823" s="398"/>
    </row>
    <row r="1824" spans="21:21" x14ac:dyDescent="0.2">
      <c r="U1824" s="398"/>
    </row>
    <row r="1825" spans="21:21" x14ac:dyDescent="0.2">
      <c r="U1825" s="398"/>
    </row>
    <row r="1826" spans="21:21" x14ac:dyDescent="0.2">
      <c r="U1826" s="398"/>
    </row>
    <row r="1827" spans="21:21" x14ac:dyDescent="0.2">
      <c r="U1827" s="398"/>
    </row>
    <row r="1828" spans="21:21" x14ac:dyDescent="0.2">
      <c r="U1828" s="398"/>
    </row>
    <row r="1829" spans="21:21" x14ac:dyDescent="0.2">
      <c r="U1829" s="398"/>
    </row>
    <row r="1830" spans="21:21" x14ac:dyDescent="0.2">
      <c r="U1830" s="398"/>
    </row>
    <row r="1831" spans="21:21" x14ac:dyDescent="0.2">
      <c r="U1831" s="398"/>
    </row>
    <row r="1832" spans="21:21" x14ac:dyDescent="0.2">
      <c r="U1832" s="398"/>
    </row>
    <row r="1833" spans="21:21" x14ac:dyDescent="0.2">
      <c r="U1833" s="398"/>
    </row>
    <row r="1834" spans="21:21" x14ac:dyDescent="0.2">
      <c r="U1834" s="398"/>
    </row>
    <row r="1835" spans="21:21" x14ac:dyDescent="0.2">
      <c r="U1835" s="398"/>
    </row>
    <row r="1836" spans="21:21" x14ac:dyDescent="0.2">
      <c r="U1836" s="398"/>
    </row>
    <row r="1837" spans="21:21" x14ac:dyDescent="0.2">
      <c r="U1837" s="398"/>
    </row>
    <row r="1838" spans="21:21" x14ac:dyDescent="0.2">
      <c r="U1838" s="398"/>
    </row>
    <row r="1839" spans="21:21" x14ac:dyDescent="0.2">
      <c r="U1839" s="398"/>
    </row>
    <row r="1840" spans="21:21" x14ac:dyDescent="0.2">
      <c r="U1840" s="398"/>
    </row>
    <row r="1841" spans="21:21" x14ac:dyDescent="0.2">
      <c r="U1841" s="398"/>
    </row>
    <row r="1842" spans="21:21" x14ac:dyDescent="0.2">
      <c r="U1842" s="398"/>
    </row>
    <row r="1843" spans="21:21" x14ac:dyDescent="0.2">
      <c r="U1843" s="398"/>
    </row>
    <row r="1844" spans="21:21" x14ac:dyDescent="0.2">
      <c r="U1844" s="398"/>
    </row>
    <row r="1845" spans="21:21" x14ac:dyDescent="0.2">
      <c r="U1845" s="398"/>
    </row>
    <row r="1846" spans="21:21" x14ac:dyDescent="0.2">
      <c r="U1846" s="398"/>
    </row>
    <row r="1847" spans="21:21" x14ac:dyDescent="0.2">
      <c r="U1847" s="398"/>
    </row>
    <row r="1848" spans="21:21" x14ac:dyDescent="0.2">
      <c r="U1848" s="398"/>
    </row>
    <row r="1849" spans="21:21" x14ac:dyDescent="0.2">
      <c r="U1849" s="398"/>
    </row>
    <row r="1850" spans="21:21" x14ac:dyDescent="0.2">
      <c r="U1850" s="398"/>
    </row>
    <row r="1851" spans="21:21" x14ac:dyDescent="0.2">
      <c r="U1851" s="398"/>
    </row>
    <row r="1852" spans="21:21" x14ac:dyDescent="0.2">
      <c r="U1852" s="398"/>
    </row>
    <row r="1853" spans="21:21" x14ac:dyDescent="0.2">
      <c r="U1853" s="398"/>
    </row>
    <row r="1854" spans="21:21" x14ac:dyDescent="0.2">
      <c r="U1854" s="398"/>
    </row>
    <row r="1855" spans="21:21" x14ac:dyDescent="0.2">
      <c r="U1855" s="398"/>
    </row>
    <row r="1856" spans="21:21" x14ac:dyDescent="0.2">
      <c r="U1856" s="398"/>
    </row>
    <row r="1857" spans="21:21" x14ac:dyDescent="0.2">
      <c r="U1857" s="398"/>
    </row>
    <row r="1858" spans="21:21" x14ac:dyDescent="0.2">
      <c r="U1858" s="398"/>
    </row>
    <row r="1859" spans="21:21" x14ac:dyDescent="0.2">
      <c r="U1859" s="398"/>
    </row>
    <row r="1860" spans="21:21" x14ac:dyDescent="0.2">
      <c r="U1860" s="398"/>
    </row>
    <row r="1861" spans="21:21" x14ac:dyDescent="0.2">
      <c r="U1861" s="398"/>
    </row>
    <row r="1862" spans="21:21" x14ac:dyDescent="0.2">
      <c r="U1862" s="398"/>
    </row>
    <row r="1863" spans="21:21" x14ac:dyDescent="0.2">
      <c r="U1863" s="398"/>
    </row>
    <row r="1864" spans="21:21" x14ac:dyDescent="0.2">
      <c r="U1864" s="398"/>
    </row>
    <row r="1865" spans="21:21" x14ac:dyDescent="0.2">
      <c r="U1865" s="398"/>
    </row>
    <row r="1866" spans="21:21" x14ac:dyDescent="0.2">
      <c r="U1866" s="398"/>
    </row>
    <row r="1867" spans="21:21" x14ac:dyDescent="0.2">
      <c r="U1867" s="398"/>
    </row>
    <row r="1868" spans="21:21" x14ac:dyDescent="0.2">
      <c r="U1868" s="398"/>
    </row>
    <row r="1869" spans="21:21" x14ac:dyDescent="0.2">
      <c r="U1869" s="398"/>
    </row>
    <row r="1870" spans="21:21" x14ac:dyDescent="0.2">
      <c r="U1870" s="398"/>
    </row>
    <row r="1871" spans="21:21" x14ac:dyDescent="0.2">
      <c r="U1871" s="398"/>
    </row>
    <row r="1872" spans="21:21" x14ac:dyDescent="0.2">
      <c r="U1872" s="398"/>
    </row>
    <row r="1873" spans="21:21" x14ac:dyDescent="0.2">
      <c r="U1873" s="398"/>
    </row>
    <row r="1874" spans="21:21" x14ac:dyDescent="0.2">
      <c r="U1874" s="398"/>
    </row>
    <row r="1875" spans="21:21" x14ac:dyDescent="0.2">
      <c r="U1875" s="398"/>
    </row>
    <row r="1876" spans="21:21" x14ac:dyDescent="0.2">
      <c r="U1876" s="398"/>
    </row>
    <row r="1877" spans="21:21" x14ac:dyDescent="0.2">
      <c r="U1877" s="398"/>
    </row>
    <row r="1878" spans="21:21" x14ac:dyDescent="0.2">
      <c r="U1878" s="398"/>
    </row>
    <row r="1879" spans="21:21" x14ac:dyDescent="0.2">
      <c r="U1879" s="398"/>
    </row>
    <row r="1880" spans="21:21" x14ac:dyDescent="0.2">
      <c r="U1880" s="398"/>
    </row>
    <row r="1881" spans="21:21" x14ac:dyDescent="0.2">
      <c r="U1881" s="398"/>
    </row>
    <row r="1882" spans="21:21" x14ac:dyDescent="0.2">
      <c r="U1882" s="398"/>
    </row>
    <row r="1883" spans="21:21" x14ac:dyDescent="0.2">
      <c r="U1883" s="398"/>
    </row>
    <row r="1884" spans="21:21" x14ac:dyDescent="0.2">
      <c r="U1884" s="398"/>
    </row>
    <row r="1885" spans="21:21" x14ac:dyDescent="0.2">
      <c r="U1885" s="398"/>
    </row>
    <row r="1886" spans="21:21" x14ac:dyDescent="0.2">
      <c r="U1886" s="398"/>
    </row>
    <row r="1887" spans="21:21" x14ac:dyDescent="0.2">
      <c r="U1887" s="398"/>
    </row>
    <row r="1888" spans="21:21" x14ac:dyDescent="0.2">
      <c r="U1888" s="398"/>
    </row>
    <row r="1889" spans="21:21" x14ac:dyDescent="0.2">
      <c r="U1889" s="398"/>
    </row>
    <row r="1890" spans="21:21" x14ac:dyDescent="0.2">
      <c r="U1890" s="398"/>
    </row>
    <row r="1891" spans="21:21" x14ac:dyDescent="0.2">
      <c r="U1891" s="398"/>
    </row>
    <row r="1892" spans="21:21" x14ac:dyDescent="0.2">
      <c r="U1892" s="398"/>
    </row>
    <row r="1893" spans="21:21" x14ac:dyDescent="0.2">
      <c r="U1893" s="398"/>
    </row>
    <row r="1894" spans="21:21" x14ac:dyDescent="0.2">
      <c r="U1894" s="398"/>
    </row>
    <row r="1895" spans="21:21" x14ac:dyDescent="0.2">
      <c r="U1895" s="398"/>
    </row>
    <row r="1896" spans="21:21" x14ac:dyDescent="0.2">
      <c r="U1896" s="398"/>
    </row>
    <row r="1897" spans="21:21" x14ac:dyDescent="0.2">
      <c r="U1897" s="398"/>
    </row>
    <row r="1898" spans="21:21" x14ac:dyDescent="0.2">
      <c r="U1898" s="398"/>
    </row>
    <row r="1899" spans="21:21" x14ac:dyDescent="0.2">
      <c r="U1899" s="398"/>
    </row>
    <row r="1900" spans="21:21" x14ac:dyDescent="0.2">
      <c r="U1900" s="398"/>
    </row>
    <row r="1901" spans="21:21" x14ac:dyDescent="0.2">
      <c r="U1901" s="398"/>
    </row>
    <row r="1902" spans="21:21" x14ac:dyDescent="0.2">
      <c r="U1902" s="398"/>
    </row>
    <row r="1903" spans="21:21" x14ac:dyDescent="0.2">
      <c r="U1903" s="398"/>
    </row>
    <row r="1904" spans="21:21" x14ac:dyDescent="0.2">
      <c r="U1904" s="398"/>
    </row>
    <row r="1905" spans="21:21" x14ac:dyDescent="0.2">
      <c r="U1905" s="398"/>
    </row>
    <row r="1906" spans="21:21" x14ac:dyDescent="0.2">
      <c r="U1906" s="398"/>
    </row>
    <row r="1907" spans="21:21" x14ac:dyDescent="0.2">
      <c r="U1907" s="398"/>
    </row>
    <row r="1908" spans="21:21" x14ac:dyDescent="0.2">
      <c r="U1908" s="398"/>
    </row>
    <row r="1909" spans="21:21" x14ac:dyDescent="0.2">
      <c r="U1909" s="398"/>
    </row>
    <row r="1910" spans="21:21" x14ac:dyDescent="0.2">
      <c r="U1910" s="398"/>
    </row>
    <row r="1911" spans="21:21" x14ac:dyDescent="0.2">
      <c r="U1911" s="398"/>
    </row>
    <row r="1912" spans="21:21" x14ac:dyDescent="0.2">
      <c r="U1912" s="398"/>
    </row>
    <row r="1913" spans="21:21" x14ac:dyDescent="0.2">
      <c r="U1913" s="398"/>
    </row>
    <row r="1914" spans="21:21" x14ac:dyDescent="0.2">
      <c r="U1914" s="398"/>
    </row>
    <row r="1915" spans="21:21" x14ac:dyDescent="0.2">
      <c r="U1915" s="398"/>
    </row>
    <row r="1916" spans="21:21" x14ac:dyDescent="0.2">
      <c r="U1916" s="398"/>
    </row>
    <row r="1917" spans="21:21" x14ac:dyDescent="0.2">
      <c r="U1917" s="398"/>
    </row>
    <row r="1918" spans="21:21" x14ac:dyDescent="0.2">
      <c r="U1918" s="398"/>
    </row>
    <row r="1919" spans="21:21" x14ac:dyDescent="0.2">
      <c r="U1919" s="398"/>
    </row>
    <row r="1920" spans="21:21" x14ac:dyDescent="0.2">
      <c r="U1920" s="398"/>
    </row>
    <row r="1921" spans="21:21" x14ac:dyDescent="0.2">
      <c r="U1921" s="398"/>
    </row>
    <row r="1922" spans="21:21" x14ac:dyDescent="0.2">
      <c r="U1922" s="398"/>
    </row>
    <row r="1923" spans="21:21" x14ac:dyDescent="0.2">
      <c r="U1923" s="398"/>
    </row>
    <row r="1924" spans="21:21" x14ac:dyDescent="0.2">
      <c r="U1924" s="398"/>
    </row>
    <row r="1925" spans="21:21" x14ac:dyDescent="0.2">
      <c r="U1925" s="398"/>
    </row>
    <row r="1926" spans="21:21" x14ac:dyDescent="0.2">
      <c r="U1926" s="398"/>
    </row>
    <row r="1927" spans="21:21" x14ac:dyDescent="0.2">
      <c r="U1927" s="398"/>
    </row>
    <row r="1928" spans="21:21" x14ac:dyDescent="0.2">
      <c r="U1928" s="398"/>
    </row>
    <row r="1929" spans="21:21" x14ac:dyDescent="0.2">
      <c r="U1929" s="398"/>
    </row>
    <row r="1930" spans="21:21" x14ac:dyDescent="0.2">
      <c r="U1930" s="398"/>
    </row>
    <row r="1931" spans="21:21" x14ac:dyDescent="0.2">
      <c r="U1931" s="398"/>
    </row>
    <row r="1932" spans="21:21" x14ac:dyDescent="0.2">
      <c r="U1932" s="398"/>
    </row>
    <row r="1933" spans="21:21" x14ac:dyDescent="0.2">
      <c r="U1933" s="398"/>
    </row>
    <row r="1934" spans="21:21" x14ac:dyDescent="0.2">
      <c r="U1934" s="398"/>
    </row>
    <row r="1935" spans="21:21" x14ac:dyDescent="0.2">
      <c r="U1935" s="398"/>
    </row>
    <row r="1936" spans="21:21" x14ac:dyDescent="0.2">
      <c r="U1936" s="398"/>
    </row>
    <row r="1937" spans="21:21" x14ac:dyDescent="0.2">
      <c r="U1937" s="398"/>
    </row>
    <row r="1938" spans="21:21" x14ac:dyDescent="0.2">
      <c r="U1938" s="398"/>
    </row>
    <row r="1939" spans="21:21" x14ac:dyDescent="0.2">
      <c r="U1939" s="398"/>
    </row>
    <row r="1940" spans="21:21" x14ac:dyDescent="0.2">
      <c r="U1940" s="398"/>
    </row>
    <row r="1941" spans="21:21" x14ac:dyDescent="0.2">
      <c r="U1941" s="398"/>
    </row>
    <row r="1942" spans="21:21" x14ac:dyDescent="0.2">
      <c r="U1942" s="398"/>
    </row>
    <row r="1943" spans="21:21" x14ac:dyDescent="0.2">
      <c r="U1943" s="398"/>
    </row>
    <row r="1944" spans="21:21" x14ac:dyDescent="0.2">
      <c r="U1944" s="398"/>
    </row>
    <row r="1945" spans="21:21" x14ac:dyDescent="0.2">
      <c r="U1945" s="398"/>
    </row>
    <row r="1946" spans="21:21" x14ac:dyDescent="0.2">
      <c r="U1946" s="398"/>
    </row>
    <row r="1947" spans="21:21" x14ac:dyDescent="0.2">
      <c r="U1947" s="398"/>
    </row>
    <row r="1948" spans="21:21" x14ac:dyDescent="0.2">
      <c r="U1948" s="398"/>
    </row>
    <row r="1949" spans="21:21" x14ac:dyDescent="0.2">
      <c r="U1949" s="398"/>
    </row>
    <row r="1950" spans="21:21" x14ac:dyDescent="0.2">
      <c r="U1950" s="398"/>
    </row>
    <row r="1951" spans="21:21" x14ac:dyDescent="0.2">
      <c r="U1951" s="398"/>
    </row>
    <row r="1952" spans="21:21" x14ac:dyDescent="0.2">
      <c r="U1952" s="398"/>
    </row>
    <row r="1953" spans="21:21" x14ac:dyDescent="0.2">
      <c r="U1953" s="398"/>
    </row>
    <row r="1954" spans="21:21" x14ac:dyDescent="0.2">
      <c r="U1954" s="398"/>
    </row>
    <row r="1955" spans="21:21" x14ac:dyDescent="0.2">
      <c r="U1955" s="398"/>
    </row>
    <row r="1956" spans="21:21" x14ac:dyDescent="0.2">
      <c r="U1956" s="398"/>
    </row>
    <row r="1957" spans="21:21" x14ac:dyDescent="0.2">
      <c r="U1957" s="398"/>
    </row>
    <row r="1958" spans="21:21" x14ac:dyDescent="0.2">
      <c r="U1958" s="398"/>
    </row>
    <row r="1959" spans="21:21" x14ac:dyDescent="0.2">
      <c r="U1959" s="398"/>
    </row>
    <row r="1960" spans="21:21" x14ac:dyDescent="0.2">
      <c r="U1960" s="398"/>
    </row>
    <row r="1961" spans="21:21" x14ac:dyDescent="0.2">
      <c r="U1961" s="398"/>
    </row>
    <row r="1962" spans="21:21" x14ac:dyDescent="0.2">
      <c r="U1962" s="398"/>
    </row>
    <row r="1963" spans="21:21" x14ac:dyDescent="0.2">
      <c r="U1963" s="398"/>
    </row>
    <row r="1964" spans="21:21" x14ac:dyDescent="0.2">
      <c r="U1964" s="398"/>
    </row>
    <row r="1965" spans="21:21" x14ac:dyDescent="0.2">
      <c r="U1965" s="398"/>
    </row>
    <row r="1966" spans="21:21" x14ac:dyDescent="0.2">
      <c r="U1966" s="398"/>
    </row>
    <row r="1967" spans="21:21" x14ac:dyDescent="0.2">
      <c r="U1967" s="398"/>
    </row>
    <row r="1968" spans="21:21" x14ac:dyDescent="0.2">
      <c r="U1968" s="398"/>
    </row>
    <row r="1969" spans="21:21" x14ac:dyDescent="0.2">
      <c r="U1969" s="398"/>
    </row>
    <row r="1970" spans="21:21" x14ac:dyDescent="0.2">
      <c r="U1970" s="398"/>
    </row>
    <row r="1971" spans="21:21" x14ac:dyDescent="0.2">
      <c r="U1971" s="398"/>
    </row>
    <row r="1972" spans="21:21" x14ac:dyDescent="0.2">
      <c r="U1972" s="398"/>
    </row>
    <row r="1973" spans="21:21" x14ac:dyDescent="0.2">
      <c r="U1973" s="398"/>
    </row>
    <row r="1974" spans="21:21" x14ac:dyDescent="0.2">
      <c r="U1974" s="398"/>
    </row>
    <row r="1975" spans="21:21" x14ac:dyDescent="0.2">
      <c r="U1975" s="398"/>
    </row>
    <row r="1976" spans="21:21" x14ac:dyDescent="0.2">
      <c r="U1976" s="398"/>
    </row>
    <row r="1977" spans="21:21" x14ac:dyDescent="0.2">
      <c r="U1977" s="398"/>
    </row>
    <row r="1978" spans="21:21" x14ac:dyDescent="0.2">
      <c r="U1978" s="398"/>
    </row>
    <row r="1979" spans="21:21" x14ac:dyDescent="0.2">
      <c r="U1979" s="398"/>
    </row>
    <row r="1980" spans="21:21" x14ac:dyDescent="0.2">
      <c r="U1980" s="398"/>
    </row>
    <row r="1981" spans="21:21" x14ac:dyDescent="0.2">
      <c r="U1981" s="398"/>
    </row>
    <row r="1982" spans="21:21" x14ac:dyDescent="0.2">
      <c r="U1982" s="398"/>
    </row>
    <row r="1983" spans="21:21" x14ac:dyDescent="0.2">
      <c r="U1983" s="398"/>
    </row>
    <row r="1984" spans="21:21" x14ac:dyDescent="0.2">
      <c r="U1984" s="398"/>
    </row>
    <row r="1985" spans="21:21" x14ac:dyDescent="0.2">
      <c r="U1985" s="398"/>
    </row>
    <row r="1986" spans="21:21" x14ac:dyDescent="0.2">
      <c r="U1986" s="398"/>
    </row>
    <row r="1987" spans="21:21" x14ac:dyDescent="0.2">
      <c r="U1987" s="398"/>
    </row>
    <row r="1988" spans="21:21" x14ac:dyDescent="0.2">
      <c r="U1988" s="398"/>
    </row>
    <row r="1989" spans="21:21" x14ac:dyDescent="0.2">
      <c r="U1989" s="398"/>
    </row>
    <row r="1990" spans="21:21" x14ac:dyDescent="0.2">
      <c r="U1990" s="398"/>
    </row>
    <row r="1991" spans="21:21" x14ac:dyDescent="0.2">
      <c r="U1991" s="398"/>
    </row>
    <row r="1992" spans="21:21" x14ac:dyDescent="0.2">
      <c r="U1992" s="398"/>
    </row>
    <row r="1993" spans="21:21" x14ac:dyDescent="0.2">
      <c r="U1993" s="398"/>
    </row>
    <row r="1994" spans="21:21" x14ac:dyDescent="0.2">
      <c r="U1994" s="398"/>
    </row>
    <row r="1995" spans="21:21" x14ac:dyDescent="0.2">
      <c r="U1995" s="398"/>
    </row>
    <row r="1996" spans="21:21" x14ac:dyDescent="0.2">
      <c r="U1996" s="398"/>
    </row>
    <row r="1997" spans="21:21" x14ac:dyDescent="0.2">
      <c r="U1997" s="398"/>
    </row>
    <row r="1998" spans="21:21" x14ac:dyDescent="0.2">
      <c r="U1998" s="398"/>
    </row>
    <row r="1999" spans="21:21" x14ac:dyDescent="0.2">
      <c r="U1999" s="398"/>
    </row>
    <row r="2000" spans="21:21" x14ac:dyDescent="0.2">
      <c r="U2000" s="398"/>
    </row>
    <row r="2001" spans="21:21" x14ac:dyDescent="0.2">
      <c r="U2001" s="398"/>
    </row>
    <row r="2002" spans="21:21" x14ac:dyDescent="0.2">
      <c r="U2002" s="398"/>
    </row>
    <row r="2003" spans="21:21" x14ac:dyDescent="0.2">
      <c r="U2003" s="398"/>
    </row>
    <row r="2004" spans="21:21" x14ac:dyDescent="0.2">
      <c r="U2004" s="398"/>
    </row>
    <row r="2005" spans="21:21" x14ac:dyDescent="0.2">
      <c r="U2005" s="398"/>
    </row>
    <row r="2006" spans="21:21" x14ac:dyDescent="0.2">
      <c r="U2006" s="398"/>
    </row>
    <row r="2007" spans="21:21" x14ac:dyDescent="0.2">
      <c r="U2007" s="398"/>
    </row>
    <row r="2008" spans="21:21" x14ac:dyDescent="0.2">
      <c r="U2008" s="398"/>
    </row>
    <row r="2009" spans="21:21" x14ac:dyDescent="0.2">
      <c r="U2009" s="398"/>
    </row>
    <row r="2010" spans="21:21" x14ac:dyDescent="0.2">
      <c r="U2010" s="398"/>
    </row>
    <row r="2011" spans="21:21" x14ac:dyDescent="0.2">
      <c r="U2011" s="398"/>
    </row>
    <row r="2012" spans="21:21" x14ac:dyDescent="0.2">
      <c r="U2012" s="398"/>
    </row>
    <row r="2013" spans="21:21" x14ac:dyDescent="0.2">
      <c r="U2013" s="398"/>
    </row>
    <row r="2014" spans="21:21" x14ac:dyDescent="0.2">
      <c r="U2014" s="398"/>
    </row>
    <row r="2015" spans="21:21" x14ac:dyDescent="0.2">
      <c r="U2015" s="398"/>
    </row>
    <row r="2016" spans="21:21" x14ac:dyDescent="0.2">
      <c r="U2016" s="398"/>
    </row>
    <row r="2017" spans="21:21" x14ac:dyDescent="0.2">
      <c r="U2017" s="398"/>
    </row>
    <row r="2018" spans="21:21" x14ac:dyDescent="0.2">
      <c r="U2018" s="398"/>
    </row>
    <row r="2019" spans="21:21" x14ac:dyDescent="0.2">
      <c r="U2019" s="398"/>
    </row>
    <row r="2020" spans="21:21" x14ac:dyDescent="0.2">
      <c r="U2020" s="398"/>
    </row>
    <row r="2021" spans="21:21" x14ac:dyDescent="0.2">
      <c r="U2021" s="398"/>
    </row>
    <row r="2022" spans="21:21" x14ac:dyDescent="0.2">
      <c r="U2022" s="398"/>
    </row>
    <row r="2023" spans="21:21" x14ac:dyDescent="0.2">
      <c r="U2023" s="398"/>
    </row>
    <row r="2024" spans="21:21" x14ac:dyDescent="0.2">
      <c r="U2024" s="398"/>
    </row>
    <row r="2025" spans="21:21" x14ac:dyDescent="0.2">
      <c r="U2025" s="398"/>
    </row>
    <row r="2026" spans="21:21" x14ac:dyDescent="0.2">
      <c r="U2026" s="398"/>
    </row>
    <row r="2027" spans="21:21" x14ac:dyDescent="0.2">
      <c r="U2027" s="398"/>
    </row>
    <row r="2028" spans="21:21" x14ac:dyDescent="0.2">
      <c r="U2028" s="398"/>
    </row>
    <row r="2029" spans="21:21" x14ac:dyDescent="0.2">
      <c r="U2029" s="398"/>
    </row>
    <row r="2030" spans="21:21" x14ac:dyDescent="0.2">
      <c r="U2030" s="398"/>
    </row>
    <row r="2031" spans="21:21" x14ac:dyDescent="0.2">
      <c r="U2031" s="398"/>
    </row>
    <row r="2032" spans="21:21" x14ac:dyDescent="0.2">
      <c r="U2032" s="398"/>
    </row>
    <row r="2033" spans="21:21" x14ac:dyDescent="0.2">
      <c r="U2033" s="398"/>
    </row>
    <row r="2034" spans="21:21" x14ac:dyDescent="0.2">
      <c r="U2034" s="398"/>
    </row>
    <row r="2035" spans="21:21" x14ac:dyDescent="0.2">
      <c r="U2035" s="398"/>
    </row>
    <row r="2036" spans="21:21" x14ac:dyDescent="0.2">
      <c r="U2036" s="398"/>
    </row>
    <row r="2037" spans="21:21" x14ac:dyDescent="0.2">
      <c r="U2037" s="398"/>
    </row>
    <row r="2038" spans="21:21" x14ac:dyDescent="0.2">
      <c r="U2038" s="398"/>
    </row>
    <row r="2039" spans="21:21" x14ac:dyDescent="0.2">
      <c r="U2039" s="398"/>
    </row>
    <row r="2040" spans="21:21" x14ac:dyDescent="0.2">
      <c r="U2040" s="398"/>
    </row>
    <row r="2041" spans="21:21" x14ac:dyDescent="0.2">
      <c r="U2041" s="398"/>
    </row>
    <row r="2042" spans="21:21" x14ac:dyDescent="0.2">
      <c r="U2042" s="398"/>
    </row>
    <row r="2043" spans="21:21" x14ac:dyDescent="0.2">
      <c r="U2043" s="398"/>
    </row>
    <row r="2044" spans="21:21" x14ac:dyDescent="0.2">
      <c r="U2044" s="398"/>
    </row>
    <row r="2045" spans="21:21" x14ac:dyDescent="0.2">
      <c r="U2045" s="398"/>
    </row>
    <row r="2046" spans="21:21" x14ac:dyDescent="0.2">
      <c r="U2046" s="398"/>
    </row>
    <row r="2047" spans="21:21" x14ac:dyDescent="0.2">
      <c r="U2047" s="398"/>
    </row>
    <row r="2048" spans="21:21" x14ac:dyDescent="0.2">
      <c r="U2048" s="398"/>
    </row>
    <row r="2049" spans="21:21" x14ac:dyDescent="0.2">
      <c r="U2049" s="398"/>
    </row>
    <row r="2050" spans="21:21" x14ac:dyDescent="0.2">
      <c r="U2050" s="398"/>
    </row>
    <row r="2051" spans="21:21" x14ac:dyDescent="0.2">
      <c r="U2051" s="398"/>
    </row>
    <row r="2052" spans="21:21" x14ac:dyDescent="0.2">
      <c r="U2052" s="398"/>
    </row>
    <row r="2053" spans="21:21" x14ac:dyDescent="0.2">
      <c r="U2053" s="398"/>
    </row>
    <row r="2054" spans="21:21" x14ac:dyDescent="0.2">
      <c r="U2054" s="398"/>
    </row>
    <row r="2055" spans="21:21" x14ac:dyDescent="0.2">
      <c r="U2055" s="398"/>
    </row>
    <row r="2056" spans="21:21" x14ac:dyDescent="0.2">
      <c r="U2056" s="398"/>
    </row>
    <row r="2057" spans="21:21" x14ac:dyDescent="0.2">
      <c r="U2057" s="398"/>
    </row>
    <row r="2058" spans="21:21" x14ac:dyDescent="0.2">
      <c r="U2058" s="398"/>
    </row>
    <row r="2059" spans="21:21" x14ac:dyDescent="0.2">
      <c r="U2059" s="398"/>
    </row>
    <row r="2060" spans="21:21" x14ac:dyDescent="0.2">
      <c r="U2060" s="398"/>
    </row>
    <row r="2061" spans="21:21" x14ac:dyDescent="0.2">
      <c r="U2061" s="398"/>
    </row>
    <row r="2062" spans="21:21" x14ac:dyDescent="0.2">
      <c r="U2062" s="398"/>
    </row>
    <row r="2063" spans="21:21" x14ac:dyDescent="0.2">
      <c r="U2063" s="398"/>
    </row>
    <row r="2064" spans="21:21" x14ac:dyDescent="0.2">
      <c r="U2064" s="398"/>
    </row>
    <row r="2065" spans="21:21" x14ac:dyDescent="0.2">
      <c r="U2065" s="398"/>
    </row>
    <row r="2066" spans="21:21" x14ac:dyDescent="0.2">
      <c r="U2066" s="398"/>
    </row>
    <row r="2067" spans="21:21" x14ac:dyDescent="0.2">
      <c r="U2067" s="398"/>
    </row>
    <row r="2068" spans="21:21" x14ac:dyDescent="0.2">
      <c r="U2068" s="398"/>
    </row>
    <row r="2069" spans="21:21" x14ac:dyDescent="0.2">
      <c r="U2069" s="398"/>
    </row>
    <row r="2070" spans="21:21" x14ac:dyDescent="0.2">
      <c r="U2070" s="398"/>
    </row>
    <row r="2071" spans="21:21" x14ac:dyDescent="0.2">
      <c r="U2071" s="398"/>
    </row>
    <row r="2072" spans="21:21" x14ac:dyDescent="0.2">
      <c r="U2072" s="398"/>
    </row>
    <row r="2073" spans="21:21" x14ac:dyDescent="0.2">
      <c r="U2073" s="398"/>
    </row>
    <row r="2074" spans="21:21" x14ac:dyDescent="0.2">
      <c r="U2074" s="398"/>
    </row>
    <row r="2075" spans="21:21" x14ac:dyDescent="0.2">
      <c r="U2075" s="398"/>
    </row>
    <row r="2076" spans="21:21" x14ac:dyDescent="0.2">
      <c r="U2076" s="398"/>
    </row>
    <row r="2077" spans="21:21" x14ac:dyDescent="0.2">
      <c r="U2077" s="398"/>
    </row>
    <row r="2078" spans="21:21" x14ac:dyDescent="0.2">
      <c r="U2078" s="398"/>
    </row>
    <row r="2079" spans="21:21" x14ac:dyDescent="0.2">
      <c r="U2079" s="398"/>
    </row>
    <row r="2080" spans="21:21" x14ac:dyDescent="0.2">
      <c r="U2080" s="398"/>
    </row>
    <row r="2081" spans="21:21" x14ac:dyDescent="0.2">
      <c r="U2081" s="398"/>
    </row>
    <row r="2082" spans="21:21" x14ac:dyDescent="0.2">
      <c r="U2082" s="398"/>
    </row>
    <row r="2083" spans="21:21" x14ac:dyDescent="0.2">
      <c r="U2083" s="398"/>
    </row>
    <row r="2084" spans="21:21" x14ac:dyDescent="0.2">
      <c r="U2084" s="398"/>
    </row>
    <row r="2085" spans="21:21" x14ac:dyDescent="0.2">
      <c r="U2085" s="398"/>
    </row>
    <row r="2086" spans="21:21" x14ac:dyDescent="0.2">
      <c r="U2086" s="398"/>
    </row>
    <row r="2087" spans="21:21" x14ac:dyDescent="0.2">
      <c r="U2087" s="398"/>
    </row>
    <row r="2088" spans="21:21" x14ac:dyDescent="0.2">
      <c r="U2088" s="398"/>
    </row>
    <row r="2089" spans="21:21" x14ac:dyDescent="0.2">
      <c r="U2089" s="398"/>
    </row>
    <row r="2090" spans="21:21" x14ac:dyDescent="0.2">
      <c r="U2090" s="398"/>
    </row>
    <row r="2091" spans="21:21" x14ac:dyDescent="0.2">
      <c r="U2091" s="398"/>
    </row>
    <row r="2092" spans="21:21" x14ac:dyDescent="0.2">
      <c r="U2092" s="398"/>
    </row>
    <row r="2093" spans="21:21" x14ac:dyDescent="0.2">
      <c r="U2093" s="398"/>
    </row>
    <row r="2094" spans="21:21" x14ac:dyDescent="0.2">
      <c r="U2094" s="398"/>
    </row>
    <row r="2095" spans="21:21" x14ac:dyDescent="0.2">
      <c r="U2095" s="398"/>
    </row>
    <row r="2096" spans="21:21" x14ac:dyDescent="0.2">
      <c r="U2096" s="398"/>
    </row>
    <row r="2097" spans="21:21" x14ac:dyDescent="0.2">
      <c r="U2097" s="398"/>
    </row>
    <row r="2098" spans="21:21" x14ac:dyDescent="0.2">
      <c r="U2098" s="398"/>
    </row>
    <row r="2099" spans="21:21" x14ac:dyDescent="0.2">
      <c r="U2099" s="398"/>
    </row>
    <row r="2100" spans="21:21" x14ac:dyDescent="0.2">
      <c r="U2100" s="398"/>
    </row>
    <row r="2101" spans="21:21" x14ac:dyDescent="0.2">
      <c r="U2101" s="398"/>
    </row>
    <row r="2102" spans="21:21" x14ac:dyDescent="0.2">
      <c r="U2102" s="398"/>
    </row>
    <row r="2103" spans="21:21" x14ac:dyDescent="0.2">
      <c r="U2103" s="398"/>
    </row>
    <row r="2104" spans="21:21" x14ac:dyDescent="0.2">
      <c r="U2104" s="398"/>
    </row>
    <row r="2105" spans="21:21" x14ac:dyDescent="0.2">
      <c r="U2105" s="398"/>
    </row>
    <row r="2106" spans="21:21" x14ac:dyDescent="0.2">
      <c r="U2106" s="398"/>
    </row>
    <row r="2107" spans="21:21" x14ac:dyDescent="0.2">
      <c r="U2107" s="398"/>
    </row>
    <row r="2108" spans="21:21" x14ac:dyDescent="0.2">
      <c r="U2108" s="398"/>
    </row>
    <row r="2109" spans="21:21" x14ac:dyDescent="0.2">
      <c r="U2109" s="398"/>
    </row>
    <row r="2110" spans="21:21" x14ac:dyDescent="0.2">
      <c r="U2110" s="398"/>
    </row>
    <row r="2111" spans="21:21" x14ac:dyDescent="0.2">
      <c r="U2111" s="398"/>
    </row>
    <row r="2112" spans="21:21" x14ac:dyDescent="0.2">
      <c r="U2112" s="398"/>
    </row>
    <row r="2113" spans="21:21" x14ac:dyDescent="0.2">
      <c r="U2113" s="398"/>
    </row>
    <row r="2114" spans="21:21" x14ac:dyDescent="0.2">
      <c r="U2114" s="398"/>
    </row>
    <row r="2115" spans="21:21" x14ac:dyDescent="0.2">
      <c r="U2115" s="398"/>
    </row>
    <row r="2116" spans="21:21" x14ac:dyDescent="0.2">
      <c r="U2116" s="398"/>
    </row>
    <row r="2117" spans="21:21" x14ac:dyDescent="0.2">
      <c r="U2117" s="398"/>
    </row>
    <row r="2118" spans="21:21" x14ac:dyDescent="0.2">
      <c r="U2118" s="398"/>
    </row>
    <row r="2119" spans="21:21" x14ac:dyDescent="0.2">
      <c r="U2119" s="398"/>
    </row>
    <row r="2120" spans="21:21" x14ac:dyDescent="0.2">
      <c r="U2120" s="398"/>
    </row>
    <row r="2121" spans="21:21" x14ac:dyDescent="0.2">
      <c r="U2121" s="398"/>
    </row>
    <row r="2122" spans="21:21" x14ac:dyDescent="0.2">
      <c r="U2122" s="398"/>
    </row>
    <row r="2123" spans="21:21" x14ac:dyDescent="0.2">
      <c r="U2123" s="398"/>
    </row>
    <row r="2124" spans="21:21" x14ac:dyDescent="0.2">
      <c r="U2124" s="398"/>
    </row>
    <row r="2125" spans="21:21" x14ac:dyDescent="0.2">
      <c r="U2125" s="398"/>
    </row>
    <row r="2126" spans="21:21" x14ac:dyDescent="0.2">
      <c r="U2126" s="398"/>
    </row>
    <row r="2127" spans="21:21" x14ac:dyDescent="0.2">
      <c r="U2127" s="398"/>
    </row>
    <row r="2128" spans="21:21" x14ac:dyDescent="0.2">
      <c r="U2128" s="398"/>
    </row>
    <row r="2129" spans="21:21" x14ac:dyDescent="0.2">
      <c r="U2129" s="398"/>
    </row>
    <row r="2130" spans="21:21" x14ac:dyDescent="0.2">
      <c r="U2130" s="398"/>
    </row>
    <row r="2131" spans="21:21" x14ac:dyDescent="0.2">
      <c r="U2131" s="398"/>
    </row>
    <row r="2132" spans="21:21" x14ac:dyDescent="0.2">
      <c r="U2132" s="398"/>
    </row>
    <row r="2133" spans="21:21" x14ac:dyDescent="0.2">
      <c r="U2133" s="398"/>
    </row>
    <row r="2134" spans="21:21" x14ac:dyDescent="0.2">
      <c r="U2134" s="398"/>
    </row>
    <row r="2135" spans="21:21" x14ac:dyDescent="0.2">
      <c r="U2135" s="398"/>
    </row>
    <row r="2136" spans="21:21" x14ac:dyDescent="0.2">
      <c r="U2136" s="398"/>
    </row>
    <row r="2137" spans="21:21" x14ac:dyDescent="0.2">
      <c r="U2137" s="398"/>
    </row>
    <row r="2138" spans="21:21" x14ac:dyDescent="0.2">
      <c r="U2138" s="398"/>
    </row>
    <row r="2139" spans="21:21" x14ac:dyDescent="0.2">
      <c r="U2139" s="398"/>
    </row>
    <row r="2140" spans="21:21" x14ac:dyDescent="0.2">
      <c r="U2140" s="398"/>
    </row>
    <row r="2141" spans="21:21" x14ac:dyDescent="0.2">
      <c r="U2141" s="398"/>
    </row>
    <row r="2142" spans="21:21" x14ac:dyDescent="0.2">
      <c r="U2142" s="398"/>
    </row>
    <row r="2143" spans="21:21" x14ac:dyDescent="0.2">
      <c r="U2143" s="398"/>
    </row>
    <row r="2144" spans="21:21" x14ac:dyDescent="0.2">
      <c r="U2144" s="398"/>
    </row>
    <row r="2145" spans="21:21" x14ac:dyDescent="0.2">
      <c r="U2145" s="398"/>
    </row>
    <row r="2146" spans="21:21" x14ac:dyDescent="0.2">
      <c r="U2146" s="398"/>
    </row>
    <row r="2147" spans="21:21" x14ac:dyDescent="0.2">
      <c r="U2147" s="398"/>
    </row>
    <row r="2148" spans="21:21" x14ac:dyDescent="0.2">
      <c r="U2148" s="398"/>
    </row>
    <row r="2149" spans="21:21" x14ac:dyDescent="0.2">
      <c r="U2149" s="398"/>
    </row>
    <row r="2150" spans="21:21" x14ac:dyDescent="0.2">
      <c r="U2150" s="398"/>
    </row>
    <row r="2151" spans="21:21" x14ac:dyDescent="0.2">
      <c r="U2151" s="398"/>
    </row>
    <row r="2152" spans="21:21" x14ac:dyDescent="0.2">
      <c r="U2152" s="398"/>
    </row>
    <row r="2153" spans="21:21" x14ac:dyDescent="0.2">
      <c r="U2153" s="398"/>
    </row>
    <row r="2154" spans="21:21" x14ac:dyDescent="0.2">
      <c r="U2154" s="398"/>
    </row>
    <row r="2155" spans="21:21" x14ac:dyDescent="0.2">
      <c r="U2155" s="398"/>
    </row>
    <row r="2156" spans="21:21" x14ac:dyDescent="0.2">
      <c r="U2156" s="398"/>
    </row>
    <row r="2157" spans="21:21" x14ac:dyDescent="0.2">
      <c r="U2157" s="398"/>
    </row>
    <row r="2158" spans="21:21" x14ac:dyDescent="0.2">
      <c r="U2158" s="398"/>
    </row>
    <row r="2159" spans="21:21" x14ac:dyDescent="0.2">
      <c r="U2159" s="398"/>
    </row>
    <row r="2160" spans="21:21" x14ac:dyDescent="0.2">
      <c r="U2160" s="398"/>
    </row>
    <row r="2161" spans="21:21" x14ac:dyDescent="0.2">
      <c r="U2161" s="398"/>
    </row>
    <row r="2162" spans="21:21" x14ac:dyDescent="0.2">
      <c r="U2162" s="398"/>
    </row>
    <row r="2163" spans="21:21" x14ac:dyDescent="0.2">
      <c r="U2163" s="398"/>
    </row>
    <row r="2164" spans="21:21" x14ac:dyDescent="0.2">
      <c r="U2164" s="398"/>
    </row>
    <row r="2165" spans="21:21" x14ac:dyDescent="0.2">
      <c r="U2165" s="398"/>
    </row>
    <row r="2166" spans="21:21" x14ac:dyDescent="0.2">
      <c r="U2166" s="398"/>
    </row>
    <row r="2167" spans="21:21" x14ac:dyDescent="0.2">
      <c r="U2167" s="398"/>
    </row>
    <row r="2168" spans="21:21" x14ac:dyDescent="0.2">
      <c r="U2168" s="398"/>
    </row>
    <row r="2169" spans="21:21" x14ac:dyDescent="0.2">
      <c r="U2169" s="398"/>
    </row>
    <row r="2170" spans="21:21" x14ac:dyDescent="0.2">
      <c r="U2170" s="398"/>
    </row>
    <row r="2171" spans="21:21" x14ac:dyDescent="0.2">
      <c r="U2171" s="398"/>
    </row>
    <row r="2172" spans="21:21" x14ac:dyDescent="0.2">
      <c r="U2172" s="398"/>
    </row>
    <row r="2173" spans="21:21" x14ac:dyDescent="0.2">
      <c r="U2173" s="398"/>
    </row>
    <row r="2174" spans="21:21" x14ac:dyDescent="0.2">
      <c r="U2174" s="398"/>
    </row>
    <row r="2175" spans="21:21" x14ac:dyDescent="0.2">
      <c r="U2175" s="398"/>
    </row>
    <row r="2176" spans="21:21" x14ac:dyDescent="0.2">
      <c r="U2176" s="398"/>
    </row>
    <row r="2177" spans="21:21" x14ac:dyDescent="0.2">
      <c r="U2177" s="398"/>
    </row>
    <row r="2178" spans="21:21" x14ac:dyDescent="0.2">
      <c r="U2178" s="398"/>
    </row>
    <row r="2179" spans="21:21" x14ac:dyDescent="0.2">
      <c r="U2179" s="398"/>
    </row>
    <row r="2180" spans="21:21" x14ac:dyDescent="0.2">
      <c r="U2180" s="398"/>
    </row>
    <row r="2181" spans="21:21" x14ac:dyDescent="0.2">
      <c r="U2181" s="398"/>
    </row>
    <row r="2182" spans="21:21" x14ac:dyDescent="0.2">
      <c r="U2182" s="398"/>
    </row>
    <row r="2183" spans="21:21" x14ac:dyDescent="0.2">
      <c r="U2183" s="398"/>
    </row>
    <row r="2184" spans="21:21" x14ac:dyDescent="0.2">
      <c r="U2184" s="398"/>
    </row>
    <row r="2185" spans="21:21" x14ac:dyDescent="0.2">
      <c r="U2185" s="398"/>
    </row>
    <row r="2186" spans="21:21" x14ac:dyDescent="0.2">
      <c r="U2186" s="398"/>
    </row>
    <row r="2187" spans="21:21" x14ac:dyDescent="0.2">
      <c r="U2187" s="398"/>
    </row>
    <row r="2188" spans="21:21" x14ac:dyDescent="0.2">
      <c r="U2188" s="398"/>
    </row>
    <row r="2189" spans="21:21" x14ac:dyDescent="0.2">
      <c r="U2189" s="398"/>
    </row>
    <row r="2190" spans="21:21" x14ac:dyDescent="0.2">
      <c r="U2190" s="398"/>
    </row>
    <row r="2191" spans="21:21" x14ac:dyDescent="0.2">
      <c r="U2191" s="398"/>
    </row>
    <row r="2192" spans="21:21" x14ac:dyDescent="0.2">
      <c r="U2192" s="398"/>
    </row>
    <row r="2193" spans="21:21" x14ac:dyDescent="0.2">
      <c r="U2193" s="398"/>
    </row>
    <row r="2194" spans="21:21" x14ac:dyDescent="0.2">
      <c r="U2194" s="398"/>
    </row>
    <row r="2195" spans="21:21" x14ac:dyDescent="0.2">
      <c r="U2195" s="398"/>
    </row>
    <row r="2196" spans="21:21" x14ac:dyDescent="0.2">
      <c r="U2196" s="398"/>
    </row>
    <row r="2197" spans="21:21" x14ac:dyDescent="0.2">
      <c r="U2197" s="398"/>
    </row>
    <row r="2198" spans="21:21" x14ac:dyDescent="0.2">
      <c r="U2198" s="398"/>
    </row>
    <row r="2199" spans="21:21" x14ac:dyDescent="0.2">
      <c r="U2199" s="398"/>
    </row>
    <row r="2200" spans="21:21" x14ac:dyDescent="0.2">
      <c r="U2200" s="398"/>
    </row>
    <row r="2201" spans="21:21" x14ac:dyDescent="0.2">
      <c r="U2201" s="398"/>
    </row>
    <row r="2202" spans="21:21" x14ac:dyDescent="0.2">
      <c r="U2202" s="398"/>
    </row>
    <row r="2203" spans="21:21" x14ac:dyDescent="0.2">
      <c r="U2203" s="398"/>
    </row>
    <row r="2204" spans="21:21" x14ac:dyDescent="0.2">
      <c r="U2204" s="398"/>
    </row>
    <row r="2205" spans="21:21" x14ac:dyDescent="0.2">
      <c r="U2205" s="398"/>
    </row>
    <row r="2206" spans="21:21" x14ac:dyDescent="0.2">
      <c r="U2206" s="398"/>
    </row>
    <row r="2207" spans="21:21" x14ac:dyDescent="0.2">
      <c r="U2207" s="398"/>
    </row>
    <row r="2208" spans="21:21" x14ac:dyDescent="0.2">
      <c r="U2208" s="398"/>
    </row>
    <row r="2209" spans="21:21" x14ac:dyDescent="0.2">
      <c r="U2209" s="398"/>
    </row>
    <row r="2210" spans="21:21" x14ac:dyDescent="0.2">
      <c r="U2210" s="398"/>
    </row>
    <row r="2211" spans="21:21" x14ac:dyDescent="0.2">
      <c r="U2211" s="398"/>
    </row>
    <row r="2212" spans="21:21" x14ac:dyDescent="0.2">
      <c r="U2212" s="398"/>
    </row>
    <row r="2213" spans="21:21" x14ac:dyDescent="0.2">
      <c r="U2213" s="398"/>
    </row>
    <row r="2214" spans="21:21" x14ac:dyDescent="0.2">
      <c r="U2214" s="398"/>
    </row>
    <row r="2215" spans="21:21" x14ac:dyDescent="0.2">
      <c r="U2215" s="398"/>
    </row>
    <row r="2216" spans="21:21" x14ac:dyDescent="0.2">
      <c r="U2216" s="398"/>
    </row>
    <row r="2217" spans="21:21" x14ac:dyDescent="0.2">
      <c r="U2217" s="398"/>
    </row>
    <row r="2218" spans="21:21" x14ac:dyDescent="0.2">
      <c r="U2218" s="398"/>
    </row>
    <row r="2219" spans="21:21" x14ac:dyDescent="0.2">
      <c r="U2219" s="398"/>
    </row>
    <row r="2220" spans="21:21" x14ac:dyDescent="0.2">
      <c r="U2220" s="398"/>
    </row>
    <row r="2221" spans="21:21" x14ac:dyDescent="0.2">
      <c r="U2221" s="398"/>
    </row>
    <row r="2222" spans="21:21" x14ac:dyDescent="0.2">
      <c r="U2222" s="398"/>
    </row>
    <row r="2223" spans="21:21" x14ac:dyDescent="0.2">
      <c r="U2223" s="398"/>
    </row>
    <row r="2224" spans="21:21" x14ac:dyDescent="0.2">
      <c r="U2224" s="398"/>
    </row>
    <row r="2225" spans="21:21" x14ac:dyDescent="0.2">
      <c r="U2225" s="398"/>
    </row>
    <row r="2226" spans="21:21" x14ac:dyDescent="0.2">
      <c r="U2226" s="398"/>
    </row>
    <row r="2227" spans="21:21" x14ac:dyDescent="0.2">
      <c r="U2227" s="398"/>
    </row>
    <row r="2228" spans="21:21" x14ac:dyDescent="0.2">
      <c r="U2228" s="398"/>
    </row>
    <row r="2229" spans="21:21" x14ac:dyDescent="0.2">
      <c r="U2229" s="398"/>
    </row>
    <row r="2230" spans="21:21" x14ac:dyDescent="0.2">
      <c r="U2230" s="398"/>
    </row>
    <row r="2231" spans="21:21" x14ac:dyDescent="0.2">
      <c r="U2231" s="398"/>
    </row>
    <row r="2232" spans="21:21" x14ac:dyDescent="0.2">
      <c r="U2232" s="398"/>
    </row>
    <row r="2233" spans="21:21" x14ac:dyDescent="0.2">
      <c r="U2233" s="398"/>
    </row>
    <row r="2234" spans="21:21" x14ac:dyDescent="0.2">
      <c r="U2234" s="398"/>
    </row>
    <row r="2235" spans="21:21" x14ac:dyDescent="0.2">
      <c r="U2235" s="398"/>
    </row>
    <row r="2236" spans="21:21" x14ac:dyDescent="0.2">
      <c r="U2236" s="398"/>
    </row>
    <row r="2237" spans="21:21" x14ac:dyDescent="0.2">
      <c r="U2237" s="398"/>
    </row>
    <row r="2238" spans="21:21" x14ac:dyDescent="0.2">
      <c r="U2238" s="398"/>
    </row>
    <row r="2239" spans="21:21" x14ac:dyDescent="0.2">
      <c r="U2239" s="398"/>
    </row>
    <row r="2240" spans="21:21" x14ac:dyDescent="0.2">
      <c r="U2240" s="398"/>
    </row>
    <row r="2241" spans="21:21" x14ac:dyDescent="0.2">
      <c r="U2241" s="398"/>
    </row>
    <row r="2242" spans="21:21" x14ac:dyDescent="0.2">
      <c r="U2242" s="398"/>
    </row>
    <row r="2243" spans="21:21" x14ac:dyDescent="0.2">
      <c r="U2243" s="398"/>
    </row>
    <row r="2244" spans="21:21" x14ac:dyDescent="0.2">
      <c r="U2244" s="398"/>
    </row>
    <row r="2245" spans="21:21" x14ac:dyDescent="0.2">
      <c r="U2245" s="398"/>
    </row>
    <row r="2246" spans="21:21" x14ac:dyDescent="0.2">
      <c r="U2246" s="398"/>
    </row>
    <row r="2247" spans="21:21" x14ac:dyDescent="0.2">
      <c r="U2247" s="398"/>
    </row>
    <row r="2248" spans="21:21" x14ac:dyDescent="0.2">
      <c r="U2248" s="398"/>
    </row>
    <row r="2249" spans="21:21" x14ac:dyDescent="0.2">
      <c r="U2249" s="398"/>
    </row>
    <row r="2250" spans="21:21" x14ac:dyDescent="0.2">
      <c r="U2250" s="398"/>
    </row>
    <row r="2251" spans="21:21" x14ac:dyDescent="0.2">
      <c r="U2251" s="398"/>
    </row>
    <row r="2252" spans="21:21" x14ac:dyDescent="0.2">
      <c r="U2252" s="398"/>
    </row>
    <row r="2253" spans="21:21" x14ac:dyDescent="0.2">
      <c r="U2253" s="398"/>
    </row>
    <row r="2254" spans="21:21" x14ac:dyDescent="0.2">
      <c r="U2254" s="398"/>
    </row>
    <row r="2255" spans="21:21" x14ac:dyDescent="0.2">
      <c r="U2255" s="398"/>
    </row>
    <row r="2256" spans="21:21" x14ac:dyDescent="0.2">
      <c r="U2256" s="398"/>
    </row>
    <row r="2257" spans="21:21" x14ac:dyDescent="0.2">
      <c r="U2257" s="398"/>
    </row>
    <row r="2258" spans="21:21" x14ac:dyDescent="0.2">
      <c r="U2258" s="398"/>
    </row>
    <row r="2259" spans="21:21" x14ac:dyDescent="0.2">
      <c r="U2259" s="398"/>
    </row>
    <row r="2260" spans="21:21" x14ac:dyDescent="0.2">
      <c r="U2260" s="398"/>
    </row>
    <row r="2261" spans="21:21" x14ac:dyDescent="0.2">
      <c r="U2261" s="398"/>
    </row>
    <row r="2262" spans="21:21" x14ac:dyDescent="0.2">
      <c r="U2262" s="398"/>
    </row>
    <row r="2263" spans="21:21" x14ac:dyDescent="0.2">
      <c r="U2263" s="398"/>
    </row>
    <row r="2264" spans="21:21" x14ac:dyDescent="0.2">
      <c r="U2264" s="398"/>
    </row>
    <row r="2265" spans="21:21" x14ac:dyDescent="0.2">
      <c r="U2265" s="398"/>
    </row>
    <row r="2266" spans="21:21" x14ac:dyDescent="0.2">
      <c r="U2266" s="398"/>
    </row>
    <row r="2267" spans="21:21" x14ac:dyDescent="0.2">
      <c r="U2267" s="398"/>
    </row>
    <row r="2268" spans="21:21" x14ac:dyDescent="0.2">
      <c r="U2268" s="398"/>
    </row>
    <row r="2269" spans="21:21" x14ac:dyDescent="0.2">
      <c r="U2269" s="398"/>
    </row>
    <row r="2270" spans="21:21" x14ac:dyDescent="0.2">
      <c r="U2270" s="398"/>
    </row>
    <row r="2271" spans="21:21" x14ac:dyDescent="0.2">
      <c r="U2271" s="398"/>
    </row>
    <row r="2272" spans="21:21" x14ac:dyDescent="0.2">
      <c r="U2272" s="398"/>
    </row>
    <row r="2273" spans="21:21" x14ac:dyDescent="0.2">
      <c r="U2273" s="398"/>
    </row>
    <row r="2274" spans="21:21" x14ac:dyDescent="0.2">
      <c r="U2274" s="398"/>
    </row>
    <row r="2275" spans="21:21" x14ac:dyDescent="0.2">
      <c r="U2275" s="398"/>
    </row>
    <row r="2276" spans="21:21" x14ac:dyDescent="0.2">
      <c r="U2276" s="398"/>
    </row>
    <row r="2277" spans="21:21" x14ac:dyDescent="0.2">
      <c r="U2277" s="398"/>
    </row>
    <row r="2278" spans="21:21" x14ac:dyDescent="0.2">
      <c r="U2278" s="398"/>
    </row>
    <row r="2279" spans="21:21" x14ac:dyDescent="0.2">
      <c r="U2279" s="398"/>
    </row>
    <row r="2280" spans="21:21" x14ac:dyDescent="0.2">
      <c r="U2280" s="398"/>
    </row>
    <row r="2281" spans="21:21" x14ac:dyDescent="0.2">
      <c r="U2281" s="398"/>
    </row>
    <row r="2282" spans="21:21" x14ac:dyDescent="0.2">
      <c r="U2282" s="398"/>
    </row>
    <row r="2283" spans="21:21" x14ac:dyDescent="0.2">
      <c r="U2283" s="398"/>
    </row>
    <row r="2284" spans="21:21" x14ac:dyDescent="0.2">
      <c r="U2284" s="398"/>
    </row>
    <row r="2285" spans="21:21" x14ac:dyDescent="0.2">
      <c r="U2285" s="398"/>
    </row>
    <row r="2286" spans="21:21" x14ac:dyDescent="0.2">
      <c r="U2286" s="398"/>
    </row>
    <row r="2287" spans="21:21" x14ac:dyDescent="0.2">
      <c r="U2287" s="398"/>
    </row>
    <row r="2288" spans="21:21" x14ac:dyDescent="0.2">
      <c r="U2288" s="398"/>
    </row>
    <row r="2289" spans="21:21" x14ac:dyDescent="0.2">
      <c r="U2289" s="398"/>
    </row>
    <row r="2290" spans="21:21" x14ac:dyDescent="0.2">
      <c r="U2290" s="398"/>
    </row>
    <row r="2291" spans="21:21" x14ac:dyDescent="0.2">
      <c r="U2291" s="398"/>
    </row>
    <row r="2292" spans="21:21" x14ac:dyDescent="0.2">
      <c r="U2292" s="398"/>
    </row>
    <row r="2293" spans="21:21" x14ac:dyDescent="0.2">
      <c r="U2293" s="398"/>
    </row>
    <row r="2294" spans="21:21" x14ac:dyDescent="0.2">
      <c r="U2294" s="398"/>
    </row>
    <row r="2295" spans="21:21" x14ac:dyDescent="0.2">
      <c r="U2295" s="398"/>
    </row>
    <row r="2296" spans="21:21" x14ac:dyDescent="0.2">
      <c r="U2296" s="398"/>
    </row>
    <row r="2297" spans="21:21" x14ac:dyDescent="0.2">
      <c r="U2297" s="398"/>
    </row>
    <row r="2298" spans="21:21" x14ac:dyDescent="0.2">
      <c r="U2298" s="398"/>
    </row>
    <row r="2299" spans="21:21" x14ac:dyDescent="0.2">
      <c r="U2299" s="398"/>
    </row>
    <row r="2300" spans="21:21" x14ac:dyDescent="0.2">
      <c r="U2300" s="398"/>
    </row>
    <row r="2301" spans="21:21" x14ac:dyDescent="0.2">
      <c r="U2301" s="398"/>
    </row>
    <row r="2302" spans="21:21" x14ac:dyDescent="0.2">
      <c r="U2302" s="398"/>
    </row>
    <row r="2303" spans="21:21" x14ac:dyDescent="0.2">
      <c r="U2303" s="398"/>
    </row>
    <row r="2304" spans="21:21" x14ac:dyDescent="0.2">
      <c r="U2304" s="398"/>
    </row>
    <row r="2305" spans="21:21" x14ac:dyDescent="0.2">
      <c r="U2305" s="398"/>
    </row>
    <row r="2306" spans="21:21" x14ac:dyDescent="0.2">
      <c r="U2306" s="398"/>
    </row>
    <row r="2307" spans="21:21" x14ac:dyDescent="0.2">
      <c r="U2307" s="398"/>
    </row>
    <row r="2308" spans="21:21" x14ac:dyDescent="0.2">
      <c r="U2308" s="398"/>
    </row>
    <row r="2309" spans="21:21" x14ac:dyDescent="0.2">
      <c r="U2309" s="398"/>
    </row>
    <row r="2310" spans="21:21" x14ac:dyDescent="0.2">
      <c r="U2310" s="398"/>
    </row>
    <row r="2311" spans="21:21" x14ac:dyDescent="0.2">
      <c r="U2311" s="398"/>
    </row>
    <row r="2312" spans="21:21" x14ac:dyDescent="0.2">
      <c r="U2312" s="398"/>
    </row>
    <row r="2313" spans="21:21" x14ac:dyDescent="0.2">
      <c r="U2313" s="398"/>
    </row>
    <row r="2314" spans="21:21" x14ac:dyDescent="0.2">
      <c r="U2314" s="398"/>
    </row>
    <row r="2315" spans="21:21" x14ac:dyDescent="0.2">
      <c r="U2315" s="398"/>
    </row>
    <row r="2316" spans="21:21" x14ac:dyDescent="0.2">
      <c r="U2316" s="398"/>
    </row>
    <row r="2317" spans="21:21" x14ac:dyDescent="0.2">
      <c r="U2317" s="398"/>
    </row>
    <row r="2318" spans="21:21" x14ac:dyDescent="0.2">
      <c r="U2318" s="398"/>
    </row>
    <row r="2319" spans="21:21" x14ac:dyDescent="0.2">
      <c r="U2319" s="398"/>
    </row>
    <row r="2320" spans="21:21" x14ac:dyDescent="0.2">
      <c r="U2320" s="398"/>
    </row>
    <row r="2321" spans="21:21" x14ac:dyDescent="0.2">
      <c r="U2321" s="398"/>
    </row>
    <row r="2322" spans="21:21" x14ac:dyDescent="0.2">
      <c r="U2322" s="398"/>
    </row>
    <row r="2323" spans="21:21" x14ac:dyDescent="0.2">
      <c r="U2323" s="398"/>
    </row>
    <row r="2324" spans="21:21" x14ac:dyDescent="0.2">
      <c r="U2324" s="398"/>
    </row>
    <row r="2325" spans="21:21" x14ac:dyDescent="0.2">
      <c r="U2325" s="398"/>
    </row>
    <row r="2326" spans="21:21" x14ac:dyDescent="0.2">
      <c r="U2326" s="398"/>
    </row>
    <row r="2327" spans="21:21" x14ac:dyDescent="0.2">
      <c r="U2327" s="398"/>
    </row>
    <row r="2328" spans="21:21" x14ac:dyDescent="0.2">
      <c r="U2328" s="398"/>
    </row>
    <row r="2329" spans="21:21" x14ac:dyDescent="0.2">
      <c r="U2329" s="398"/>
    </row>
    <row r="2330" spans="21:21" x14ac:dyDescent="0.2">
      <c r="U2330" s="398"/>
    </row>
    <row r="2331" spans="21:21" x14ac:dyDescent="0.2">
      <c r="U2331" s="398"/>
    </row>
    <row r="2332" spans="21:21" x14ac:dyDescent="0.2">
      <c r="U2332" s="398"/>
    </row>
    <row r="2333" spans="21:21" x14ac:dyDescent="0.2">
      <c r="U2333" s="398"/>
    </row>
    <row r="2334" spans="21:21" x14ac:dyDescent="0.2">
      <c r="U2334" s="398"/>
    </row>
    <row r="2335" spans="21:21" x14ac:dyDescent="0.2">
      <c r="U2335" s="398"/>
    </row>
    <row r="2336" spans="21:21" x14ac:dyDescent="0.2">
      <c r="U2336" s="398"/>
    </row>
    <row r="2337" spans="21:21" x14ac:dyDescent="0.2">
      <c r="U2337" s="398"/>
    </row>
    <row r="2338" spans="21:21" x14ac:dyDescent="0.2">
      <c r="U2338" s="398"/>
    </row>
    <row r="2339" spans="21:21" x14ac:dyDescent="0.2">
      <c r="U2339" s="398"/>
    </row>
    <row r="2340" spans="21:21" x14ac:dyDescent="0.2">
      <c r="U2340" s="398"/>
    </row>
    <row r="2341" spans="21:21" x14ac:dyDescent="0.2">
      <c r="U2341" s="398"/>
    </row>
    <row r="2342" spans="21:21" x14ac:dyDescent="0.2">
      <c r="U2342" s="398"/>
    </row>
    <row r="2343" spans="21:21" x14ac:dyDescent="0.2">
      <c r="U2343" s="398"/>
    </row>
    <row r="2344" spans="21:21" x14ac:dyDescent="0.2">
      <c r="U2344" s="398"/>
    </row>
    <row r="2345" spans="21:21" x14ac:dyDescent="0.2">
      <c r="U2345" s="398"/>
    </row>
    <row r="2346" spans="21:21" x14ac:dyDescent="0.2">
      <c r="U2346" s="398"/>
    </row>
    <row r="2347" spans="21:21" x14ac:dyDescent="0.2">
      <c r="U2347" s="398"/>
    </row>
    <row r="2348" spans="21:21" x14ac:dyDescent="0.2">
      <c r="U2348" s="398"/>
    </row>
    <row r="2349" spans="21:21" x14ac:dyDescent="0.2">
      <c r="U2349" s="398"/>
    </row>
    <row r="2350" spans="21:21" x14ac:dyDescent="0.2">
      <c r="U2350" s="398"/>
    </row>
    <row r="2351" spans="21:21" x14ac:dyDescent="0.2">
      <c r="U2351" s="398"/>
    </row>
    <row r="2352" spans="21:21" x14ac:dyDescent="0.2">
      <c r="U2352" s="398"/>
    </row>
    <row r="2353" spans="21:21" x14ac:dyDescent="0.2">
      <c r="U2353" s="398"/>
    </row>
    <row r="2354" spans="21:21" x14ac:dyDescent="0.2">
      <c r="U2354" s="398"/>
    </row>
    <row r="2355" spans="21:21" x14ac:dyDescent="0.2">
      <c r="U2355" s="398"/>
    </row>
    <row r="2356" spans="21:21" x14ac:dyDescent="0.2">
      <c r="U2356" s="398"/>
    </row>
    <row r="2357" spans="21:21" x14ac:dyDescent="0.2">
      <c r="U2357" s="398"/>
    </row>
    <row r="2358" spans="21:21" x14ac:dyDescent="0.2">
      <c r="U2358" s="398"/>
    </row>
    <row r="2359" spans="21:21" x14ac:dyDescent="0.2">
      <c r="U2359" s="398"/>
    </row>
    <row r="2360" spans="21:21" x14ac:dyDescent="0.2">
      <c r="U2360" s="398"/>
    </row>
    <row r="2361" spans="21:21" x14ac:dyDescent="0.2">
      <c r="U2361" s="398"/>
    </row>
    <row r="2362" spans="21:21" x14ac:dyDescent="0.2">
      <c r="U2362" s="398"/>
    </row>
    <row r="2363" spans="21:21" x14ac:dyDescent="0.2">
      <c r="U2363" s="398"/>
    </row>
    <row r="2364" spans="21:21" x14ac:dyDescent="0.2">
      <c r="U2364" s="398"/>
    </row>
    <row r="2365" spans="21:21" x14ac:dyDescent="0.2">
      <c r="U2365" s="398"/>
    </row>
    <row r="2366" spans="21:21" x14ac:dyDescent="0.2">
      <c r="U2366" s="398"/>
    </row>
    <row r="2367" spans="21:21" x14ac:dyDescent="0.2">
      <c r="U2367" s="398"/>
    </row>
    <row r="2368" spans="21:21" x14ac:dyDescent="0.2">
      <c r="U2368" s="398"/>
    </row>
    <row r="2369" spans="21:21" x14ac:dyDescent="0.2">
      <c r="U2369" s="398"/>
    </row>
    <row r="2370" spans="21:21" x14ac:dyDescent="0.2">
      <c r="U2370" s="398"/>
    </row>
    <row r="2371" spans="21:21" x14ac:dyDescent="0.2">
      <c r="U2371" s="398"/>
    </row>
    <row r="2372" spans="21:21" x14ac:dyDescent="0.2">
      <c r="U2372" s="398"/>
    </row>
    <row r="2373" spans="21:21" x14ac:dyDescent="0.2">
      <c r="U2373" s="398"/>
    </row>
    <row r="2374" spans="21:21" x14ac:dyDescent="0.2">
      <c r="U2374" s="398"/>
    </row>
    <row r="2375" spans="21:21" x14ac:dyDescent="0.2">
      <c r="U2375" s="398"/>
    </row>
    <row r="2376" spans="21:21" x14ac:dyDescent="0.2">
      <c r="U2376" s="398"/>
    </row>
    <row r="2377" spans="21:21" x14ac:dyDescent="0.2">
      <c r="U2377" s="398"/>
    </row>
    <row r="2378" spans="21:21" x14ac:dyDescent="0.2">
      <c r="U2378" s="398"/>
    </row>
    <row r="2379" spans="21:21" x14ac:dyDescent="0.2">
      <c r="U2379" s="398"/>
    </row>
    <row r="2380" spans="21:21" x14ac:dyDescent="0.2">
      <c r="U2380" s="398"/>
    </row>
    <row r="2381" spans="21:21" x14ac:dyDescent="0.2">
      <c r="U2381" s="398"/>
    </row>
    <row r="2382" spans="21:21" x14ac:dyDescent="0.2">
      <c r="U2382" s="398"/>
    </row>
    <row r="2383" spans="21:21" x14ac:dyDescent="0.2">
      <c r="U2383" s="398"/>
    </row>
    <row r="2384" spans="21:21" x14ac:dyDescent="0.2">
      <c r="U2384" s="398"/>
    </row>
    <row r="2385" spans="21:21" x14ac:dyDescent="0.2">
      <c r="U2385" s="398"/>
    </row>
    <row r="2386" spans="21:21" x14ac:dyDescent="0.2">
      <c r="U2386" s="398"/>
    </row>
    <row r="2387" spans="21:21" x14ac:dyDescent="0.2">
      <c r="U2387" s="398"/>
    </row>
    <row r="2388" spans="21:21" x14ac:dyDescent="0.2">
      <c r="U2388" s="398"/>
    </row>
    <row r="2389" spans="21:21" x14ac:dyDescent="0.2">
      <c r="U2389" s="398"/>
    </row>
    <row r="2390" spans="21:21" x14ac:dyDescent="0.2">
      <c r="U2390" s="398"/>
    </row>
    <row r="2391" spans="21:21" x14ac:dyDescent="0.2">
      <c r="U2391" s="398"/>
    </row>
    <row r="2392" spans="21:21" x14ac:dyDescent="0.2">
      <c r="U2392" s="398"/>
    </row>
    <row r="2393" spans="21:21" x14ac:dyDescent="0.2">
      <c r="U2393" s="398"/>
    </row>
    <row r="2394" spans="21:21" x14ac:dyDescent="0.2">
      <c r="U2394" s="398"/>
    </row>
    <row r="2395" spans="21:21" x14ac:dyDescent="0.2">
      <c r="U2395" s="398"/>
    </row>
    <row r="2396" spans="21:21" x14ac:dyDescent="0.2">
      <c r="U2396" s="398"/>
    </row>
    <row r="2397" spans="21:21" x14ac:dyDescent="0.2">
      <c r="U2397" s="398"/>
    </row>
    <row r="2398" spans="21:21" x14ac:dyDescent="0.2">
      <c r="U2398" s="398"/>
    </row>
    <row r="2399" spans="21:21" x14ac:dyDescent="0.2">
      <c r="U2399" s="398"/>
    </row>
    <row r="2400" spans="21:21" x14ac:dyDescent="0.2">
      <c r="U2400" s="398"/>
    </row>
    <row r="2401" spans="21:21" x14ac:dyDescent="0.2">
      <c r="U2401" s="398"/>
    </row>
    <row r="2402" spans="21:21" x14ac:dyDescent="0.2">
      <c r="U2402" s="398"/>
    </row>
    <row r="2403" spans="21:21" x14ac:dyDescent="0.2">
      <c r="U2403" s="398"/>
    </row>
    <row r="2404" spans="21:21" x14ac:dyDescent="0.2">
      <c r="U2404" s="398"/>
    </row>
    <row r="2405" spans="21:21" x14ac:dyDescent="0.2">
      <c r="U2405" s="398"/>
    </row>
    <row r="2406" spans="21:21" x14ac:dyDescent="0.2">
      <c r="U2406" s="398"/>
    </row>
    <row r="2407" spans="21:21" x14ac:dyDescent="0.2">
      <c r="U2407" s="398"/>
    </row>
    <row r="2408" spans="21:21" x14ac:dyDescent="0.2">
      <c r="U2408" s="398"/>
    </row>
    <row r="2409" spans="21:21" x14ac:dyDescent="0.2">
      <c r="U2409" s="398"/>
    </row>
    <row r="2410" spans="21:21" x14ac:dyDescent="0.2">
      <c r="U2410" s="398"/>
    </row>
    <row r="2411" spans="21:21" x14ac:dyDescent="0.2">
      <c r="U2411" s="398"/>
    </row>
    <row r="2412" spans="21:21" x14ac:dyDescent="0.2">
      <c r="U2412" s="398"/>
    </row>
    <row r="2413" spans="21:21" x14ac:dyDescent="0.2">
      <c r="U2413" s="398"/>
    </row>
    <row r="2414" spans="21:21" x14ac:dyDescent="0.2">
      <c r="U2414" s="398"/>
    </row>
    <row r="2415" spans="21:21" x14ac:dyDescent="0.2">
      <c r="U2415" s="398"/>
    </row>
    <row r="2416" spans="21:21" x14ac:dyDescent="0.2">
      <c r="U2416" s="398"/>
    </row>
    <row r="2417" spans="21:21" x14ac:dyDescent="0.2">
      <c r="U2417" s="398"/>
    </row>
    <row r="2418" spans="21:21" x14ac:dyDescent="0.2">
      <c r="U2418" s="398"/>
    </row>
    <row r="2419" spans="21:21" x14ac:dyDescent="0.2">
      <c r="U2419" s="398"/>
    </row>
    <row r="2420" spans="21:21" x14ac:dyDescent="0.2">
      <c r="U2420" s="398"/>
    </row>
    <row r="2421" spans="21:21" x14ac:dyDescent="0.2">
      <c r="U2421" s="398"/>
    </row>
    <row r="2422" spans="21:21" x14ac:dyDescent="0.2">
      <c r="U2422" s="398"/>
    </row>
    <row r="2423" spans="21:21" x14ac:dyDescent="0.2">
      <c r="U2423" s="398"/>
    </row>
    <row r="2424" spans="21:21" x14ac:dyDescent="0.2">
      <c r="U2424" s="398"/>
    </row>
    <row r="2425" spans="21:21" x14ac:dyDescent="0.2">
      <c r="U2425" s="398"/>
    </row>
    <row r="2426" spans="21:21" x14ac:dyDescent="0.2">
      <c r="U2426" s="398"/>
    </row>
    <row r="2427" spans="21:21" x14ac:dyDescent="0.2">
      <c r="U2427" s="398"/>
    </row>
    <row r="2428" spans="21:21" x14ac:dyDescent="0.2">
      <c r="U2428" s="398"/>
    </row>
    <row r="2429" spans="21:21" x14ac:dyDescent="0.2">
      <c r="U2429" s="398"/>
    </row>
    <row r="2430" spans="21:21" x14ac:dyDescent="0.2">
      <c r="U2430" s="398"/>
    </row>
    <row r="2431" spans="21:21" x14ac:dyDescent="0.2">
      <c r="U2431" s="398"/>
    </row>
    <row r="2432" spans="21:21" x14ac:dyDescent="0.2">
      <c r="U2432" s="398"/>
    </row>
    <row r="2433" spans="21:21" x14ac:dyDescent="0.2">
      <c r="U2433" s="398"/>
    </row>
    <row r="2434" spans="21:21" x14ac:dyDescent="0.2">
      <c r="U2434" s="398"/>
    </row>
    <row r="2435" spans="21:21" x14ac:dyDescent="0.2">
      <c r="U2435" s="398"/>
    </row>
    <row r="2436" spans="21:21" x14ac:dyDescent="0.2">
      <c r="U2436" s="398"/>
    </row>
    <row r="2437" spans="21:21" x14ac:dyDescent="0.2">
      <c r="U2437" s="398"/>
    </row>
    <row r="2438" spans="21:21" x14ac:dyDescent="0.2">
      <c r="U2438" s="398"/>
    </row>
    <row r="2439" spans="21:21" x14ac:dyDescent="0.2">
      <c r="U2439" s="398"/>
    </row>
    <row r="2440" spans="21:21" x14ac:dyDescent="0.2">
      <c r="U2440" s="398"/>
    </row>
    <row r="2441" spans="21:21" x14ac:dyDescent="0.2">
      <c r="U2441" s="398"/>
    </row>
    <row r="2442" spans="21:21" x14ac:dyDescent="0.2">
      <c r="U2442" s="398"/>
    </row>
    <row r="2443" spans="21:21" x14ac:dyDescent="0.2">
      <c r="U2443" s="398"/>
    </row>
    <row r="2444" spans="21:21" x14ac:dyDescent="0.2">
      <c r="U2444" s="398"/>
    </row>
    <row r="2445" spans="21:21" x14ac:dyDescent="0.2">
      <c r="U2445" s="398"/>
    </row>
    <row r="2446" spans="21:21" x14ac:dyDescent="0.2">
      <c r="U2446" s="398"/>
    </row>
    <row r="2447" spans="21:21" x14ac:dyDescent="0.2">
      <c r="U2447" s="398"/>
    </row>
    <row r="2448" spans="21:21" x14ac:dyDescent="0.2">
      <c r="U2448" s="398"/>
    </row>
    <row r="2449" spans="21:21" x14ac:dyDescent="0.2">
      <c r="U2449" s="398"/>
    </row>
    <row r="2450" spans="21:21" x14ac:dyDescent="0.2">
      <c r="U2450" s="398"/>
    </row>
    <row r="2451" spans="21:21" x14ac:dyDescent="0.2">
      <c r="U2451" s="398"/>
    </row>
    <row r="2452" spans="21:21" x14ac:dyDescent="0.2">
      <c r="U2452" s="398"/>
    </row>
    <row r="2453" spans="21:21" x14ac:dyDescent="0.2">
      <c r="U2453" s="398"/>
    </row>
    <row r="2454" spans="21:21" x14ac:dyDescent="0.2">
      <c r="U2454" s="398"/>
    </row>
    <row r="2455" spans="21:21" x14ac:dyDescent="0.2">
      <c r="U2455" s="398"/>
    </row>
    <row r="2456" spans="21:21" x14ac:dyDescent="0.2">
      <c r="U2456" s="398"/>
    </row>
    <row r="2457" spans="21:21" x14ac:dyDescent="0.2">
      <c r="U2457" s="398"/>
    </row>
    <row r="2458" spans="21:21" x14ac:dyDescent="0.2">
      <c r="U2458" s="398"/>
    </row>
    <row r="2459" spans="21:21" x14ac:dyDescent="0.2">
      <c r="U2459" s="398"/>
    </row>
    <row r="2460" spans="21:21" x14ac:dyDescent="0.2">
      <c r="U2460" s="398"/>
    </row>
    <row r="2461" spans="21:21" x14ac:dyDescent="0.2">
      <c r="U2461" s="398"/>
    </row>
    <row r="2462" spans="21:21" x14ac:dyDescent="0.2">
      <c r="U2462" s="398"/>
    </row>
    <row r="2463" spans="21:21" x14ac:dyDescent="0.2">
      <c r="U2463" s="398"/>
    </row>
    <row r="2464" spans="21:21" x14ac:dyDescent="0.2">
      <c r="U2464" s="398"/>
    </row>
    <row r="2465" spans="21:21" x14ac:dyDescent="0.2">
      <c r="U2465" s="398"/>
    </row>
    <row r="2466" spans="21:21" x14ac:dyDescent="0.2">
      <c r="U2466" s="398"/>
    </row>
    <row r="2467" spans="21:21" x14ac:dyDescent="0.2">
      <c r="U2467" s="398"/>
    </row>
    <row r="2468" spans="21:21" x14ac:dyDescent="0.2">
      <c r="U2468" s="398"/>
    </row>
    <row r="2469" spans="21:21" x14ac:dyDescent="0.2">
      <c r="U2469" s="398"/>
    </row>
    <row r="2470" spans="21:21" x14ac:dyDescent="0.2">
      <c r="U2470" s="398"/>
    </row>
    <row r="2471" spans="21:21" x14ac:dyDescent="0.2">
      <c r="U2471" s="398"/>
    </row>
    <row r="2472" spans="21:21" x14ac:dyDescent="0.2">
      <c r="U2472" s="398"/>
    </row>
    <row r="2473" spans="21:21" x14ac:dyDescent="0.2">
      <c r="U2473" s="398"/>
    </row>
    <row r="2474" spans="21:21" x14ac:dyDescent="0.2">
      <c r="U2474" s="398"/>
    </row>
    <row r="2475" spans="21:21" x14ac:dyDescent="0.2">
      <c r="U2475" s="398"/>
    </row>
    <row r="2476" spans="21:21" x14ac:dyDescent="0.2">
      <c r="U2476" s="398"/>
    </row>
    <row r="2477" spans="21:21" x14ac:dyDescent="0.2">
      <c r="U2477" s="398"/>
    </row>
    <row r="2478" spans="21:21" x14ac:dyDescent="0.2">
      <c r="U2478" s="398"/>
    </row>
    <row r="2479" spans="21:21" x14ac:dyDescent="0.2">
      <c r="U2479" s="398"/>
    </row>
    <row r="2480" spans="21:21" x14ac:dyDescent="0.2">
      <c r="U2480" s="398"/>
    </row>
    <row r="2481" spans="21:21" x14ac:dyDescent="0.2">
      <c r="U2481" s="398"/>
    </row>
    <row r="2482" spans="21:21" x14ac:dyDescent="0.2">
      <c r="U2482" s="398"/>
    </row>
    <row r="2483" spans="21:21" x14ac:dyDescent="0.2">
      <c r="U2483" s="398"/>
    </row>
    <row r="2484" spans="21:21" x14ac:dyDescent="0.2">
      <c r="U2484" s="398"/>
    </row>
    <row r="2485" spans="21:21" x14ac:dyDescent="0.2">
      <c r="U2485" s="398"/>
    </row>
    <row r="2486" spans="21:21" x14ac:dyDescent="0.2">
      <c r="U2486" s="398"/>
    </row>
    <row r="2487" spans="21:21" x14ac:dyDescent="0.2">
      <c r="U2487" s="398"/>
    </row>
    <row r="2488" spans="21:21" x14ac:dyDescent="0.2">
      <c r="U2488" s="398"/>
    </row>
    <row r="2489" spans="21:21" x14ac:dyDescent="0.2">
      <c r="U2489" s="398"/>
    </row>
    <row r="2490" spans="21:21" x14ac:dyDescent="0.2">
      <c r="U2490" s="398"/>
    </row>
    <row r="2491" spans="21:21" x14ac:dyDescent="0.2">
      <c r="U2491" s="398"/>
    </row>
    <row r="2492" spans="21:21" x14ac:dyDescent="0.2">
      <c r="U2492" s="398"/>
    </row>
    <row r="2493" spans="21:21" x14ac:dyDescent="0.2">
      <c r="U2493" s="398"/>
    </row>
    <row r="2494" spans="21:21" x14ac:dyDescent="0.2">
      <c r="U2494" s="398"/>
    </row>
    <row r="2495" spans="21:21" x14ac:dyDescent="0.2">
      <c r="U2495" s="398"/>
    </row>
    <row r="2496" spans="21:21" x14ac:dyDescent="0.2">
      <c r="U2496" s="398"/>
    </row>
    <row r="2497" spans="21:21" x14ac:dyDescent="0.2">
      <c r="U2497" s="398"/>
    </row>
    <row r="2498" spans="21:21" x14ac:dyDescent="0.2">
      <c r="U2498" s="398"/>
    </row>
    <row r="2499" spans="21:21" x14ac:dyDescent="0.2">
      <c r="U2499" s="398"/>
    </row>
    <row r="2500" spans="21:21" x14ac:dyDescent="0.2">
      <c r="U2500" s="398"/>
    </row>
    <row r="2501" spans="21:21" x14ac:dyDescent="0.2">
      <c r="U2501" s="398"/>
    </row>
    <row r="2502" spans="21:21" x14ac:dyDescent="0.2">
      <c r="U2502" s="398"/>
    </row>
    <row r="2503" spans="21:21" x14ac:dyDescent="0.2">
      <c r="U2503" s="398"/>
    </row>
    <row r="2504" spans="21:21" x14ac:dyDescent="0.2">
      <c r="U2504" s="398"/>
    </row>
    <row r="2505" spans="21:21" x14ac:dyDescent="0.2">
      <c r="U2505" s="398"/>
    </row>
    <row r="2506" spans="21:21" x14ac:dyDescent="0.2">
      <c r="U2506" s="398"/>
    </row>
    <row r="2507" spans="21:21" x14ac:dyDescent="0.2">
      <c r="U2507" s="398"/>
    </row>
    <row r="2508" spans="21:21" x14ac:dyDescent="0.2">
      <c r="U2508" s="398"/>
    </row>
    <row r="2509" spans="21:21" x14ac:dyDescent="0.2">
      <c r="U2509" s="398"/>
    </row>
    <row r="2510" spans="21:21" x14ac:dyDescent="0.2">
      <c r="U2510" s="398"/>
    </row>
    <row r="2511" spans="21:21" x14ac:dyDescent="0.2">
      <c r="U2511" s="398"/>
    </row>
    <row r="2512" spans="21:21" x14ac:dyDescent="0.2">
      <c r="U2512" s="398"/>
    </row>
    <row r="2513" spans="21:21" x14ac:dyDescent="0.2">
      <c r="U2513" s="398"/>
    </row>
    <row r="2514" spans="21:21" x14ac:dyDescent="0.2">
      <c r="U2514" s="398"/>
    </row>
    <row r="2515" spans="21:21" x14ac:dyDescent="0.2">
      <c r="U2515" s="398"/>
    </row>
    <row r="2516" spans="21:21" x14ac:dyDescent="0.2">
      <c r="U2516" s="398"/>
    </row>
    <row r="2517" spans="21:21" x14ac:dyDescent="0.2">
      <c r="U2517" s="398"/>
    </row>
    <row r="2518" spans="21:21" x14ac:dyDescent="0.2">
      <c r="U2518" s="398"/>
    </row>
    <row r="2519" spans="21:21" x14ac:dyDescent="0.2">
      <c r="U2519" s="398"/>
    </row>
    <row r="2520" spans="21:21" x14ac:dyDescent="0.2">
      <c r="U2520" s="398"/>
    </row>
    <row r="2521" spans="21:21" x14ac:dyDescent="0.2">
      <c r="U2521" s="398"/>
    </row>
    <row r="2522" spans="21:21" x14ac:dyDescent="0.2">
      <c r="U2522" s="398"/>
    </row>
    <row r="2523" spans="21:21" x14ac:dyDescent="0.2">
      <c r="U2523" s="398"/>
    </row>
    <row r="2524" spans="21:21" x14ac:dyDescent="0.2">
      <c r="U2524" s="398"/>
    </row>
    <row r="2525" spans="21:21" x14ac:dyDescent="0.2">
      <c r="U2525" s="398"/>
    </row>
    <row r="2526" spans="21:21" x14ac:dyDescent="0.2">
      <c r="U2526" s="398"/>
    </row>
    <row r="2527" spans="21:21" x14ac:dyDescent="0.2">
      <c r="U2527" s="398"/>
    </row>
    <row r="2528" spans="21:21" x14ac:dyDescent="0.2">
      <c r="U2528" s="398"/>
    </row>
    <row r="2529" spans="21:21" x14ac:dyDescent="0.2">
      <c r="U2529" s="398"/>
    </row>
    <row r="2530" spans="21:21" x14ac:dyDescent="0.2">
      <c r="U2530" s="398"/>
    </row>
    <row r="2531" spans="21:21" x14ac:dyDescent="0.2">
      <c r="U2531" s="398"/>
    </row>
    <row r="2532" spans="21:21" x14ac:dyDescent="0.2">
      <c r="U2532" s="398"/>
    </row>
    <row r="2533" spans="21:21" x14ac:dyDescent="0.2">
      <c r="U2533" s="398"/>
    </row>
    <row r="2534" spans="21:21" x14ac:dyDescent="0.2">
      <c r="U2534" s="398"/>
    </row>
    <row r="2535" spans="21:21" x14ac:dyDescent="0.2">
      <c r="U2535" s="398"/>
    </row>
    <row r="2536" spans="21:21" x14ac:dyDescent="0.2">
      <c r="U2536" s="398"/>
    </row>
    <row r="2537" spans="21:21" x14ac:dyDescent="0.2">
      <c r="U2537" s="398"/>
    </row>
    <row r="2538" spans="21:21" x14ac:dyDescent="0.2">
      <c r="U2538" s="398"/>
    </row>
    <row r="2539" spans="21:21" x14ac:dyDescent="0.2">
      <c r="U2539" s="398"/>
    </row>
    <row r="2540" spans="21:21" x14ac:dyDescent="0.2">
      <c r="U2540" s="398"/>
    </row>
    <row r="2541" spans="21:21" x14ac:dyDescent="0.2">
      <c r="U2541" s="398"/>
    </row>
    <row r="2542" spans="21:21" x14ac:dyDescent="0.2">
      <c r="U2542" s="398"/>
    </row>
    <row r="2543" spans="21:21" x14ac:dyDescent="0.2">
      <c r="U2543" s="398"/>
    </row>
    <row r="2544" spans="21:21" x14ac:dyDescent="0.2">
      <c r="U2544" s="398"/>
    </row>
    <row r="2545" spans="21:21" x14ac:dyDescent="0.2">
      <c r="U2545" s="398"/>
    </row>
    <row r="2546" spans="21:21" x14ac:dyDescent="0.2">
      <c r="U2546" s="398"/>
    </row>
    <row r="2547" spans="21:21" x14ac:dyDescent="0.2">
      <c r="U2547" s="398"/>
    </row>
    <row r="2548" spans="21:21" x14ac:dyDescent="0.2">
      <c r="U2548" s="398"/>
    </row>
    <row r="2549" spans="21:21" x14ac:dyDescent="0.2">
      <c r="U2549" s="398"/>
    </row>
    <row r="2550" spans="21:21" x14ac:dyDescent="0.2">
      <c r="U2550" s="398"/>
    </row>
    <row r="2551" spans="21:21" x14ac:dyDescent="0.2">
      <c r="U2551" s="398"/>
    </row>
    <row r="2552" spans="21:21" x14ac:dyDescent="0.2">
      <c r="U2552" s="398"/>
    </row>
    <row r="2553" spans="21:21" x14ac:dyDescent="0.2">
      <c r="U2553" s="398"/>
    </row>
    <row r="2554" spans="21:21" x14ac:dyDescent="0.2">
      <c r="U2554" s="398"/>
    </row>
    <row r="2555" spans="21:21" x14ac:dyDescent="0.2">
      <c r="U2555" s="398"/>
    </row>
    <row r="2556" spans="21:21" x14ac:dyDescent="0.2">
      <c r="U2556" s="398"/>
    </row>
    <row r="2557" spans="21:21" x14ac:dyDescent="0.2">
      <c r="U2557" s="398"/>
    </row>
    <row r="2558" spans="21:21" x14ac:dyDescent="0.2">
      <c r="U2558" s="398"/>
    </row>
    <row r="2559" spans="21:21" x14ac:dyDescent="0.2">
      <c r="U2559" s="398"/>
    </row>
    <row r="2560" spans="21:21" x14ac:dyDescent="0.2">
      <c r="U2560" s="398"/>
    </row>
    <row r="2561" spans="21:21" x14ac:dyDescent="0.2">
      <c r="U2561" s="398"/>
    </row>
    <row r="2562" spans="21:21" x14ac:dyDescent="0.2">
      <c r="U2562" s="398"/>
    </row>
    <row r="2563" spans="21:21" x14ac:dyDescent="0.2">
      <c r="U2563" s="398"/>
    </row>
    <row r="2564" spans="21:21" x14ac:dyDescent="0.2">
      <c r="U2564" s="398"/>
    </row>
    <row r="2565" spans="21:21" x14ac:dyDescent="0.2">
      <c r="U2565" s="398"/>
    </row>
    <row r="2566" spans="21:21" x14ac:dyDescent="0.2">
      <c r="U2566" s="398"/>
    </row>
    <row r="2567" spans="21:21" x14ac:dyDescent="0.2">
      <c r="U2567" s="398"/>
    </row>
    <row r="2568" spans="21:21" x14ac:dyDescent="0.2">
      <c r="U2568" s="398"/>
    </row>
    <row r="2569" spans="21:21" x14ac:dyDescent="0.2">
      <c r="U2569" s="398"/>
    </row>
    <row r="2570" spans="21:21" x14ac:dyDescent="0.2">
      <c r="U2570" s="398"/>
    </row>
    <row r="2571" spans="21:21" x14ac:dyDescent="0.2">
      <c r="U2571" s="398"/>
    </row>
    <row r="2572" spans="21:21" x14ac:dyDescent="0.2">
      <c r="U2572" s="398"/>
    </row>
    <row r="2573" spans="21:21" x14ac:dyDescent="0.2">
      <c r="U2573" s="398"/>
    </row>
    <row r="2574" spans="21:21" x14ac:dyDescent="0.2">
      <c r="U2574" s="398"/>
    </row>
    <row r="2575" spans="21:21" x14ac:dyDescent="0.2">
      <c r="U2575" s="398"/>
    </row>
    <row r="2576" spans="21:21" x14ac:dyDescent="0.2">
      <c r="U2576" s="398"/>
    </row>
    <row r="2577" spans="21:21" x14ac:dyDescent="0.2">
      <c r="U2577" s="398"/>
    </row>
    <row r="2578" spans="21:21" x14ac:dyDescent="0.2">
      <c r="U2578" s="398"/>
    </row>
    <row r="2579" spans="21:21" x14ac:dyDescent="0.2">
      <c r="U2579" s="398"/>
    </row>
    <row r="2580" spans="21:21" x14ac:dyDescent="0.2">
      <c r="U2580" s="398"/>
    </row>
    <row r="2581" spans="21:21" x14ac:dyDescent="0.2">
      <c r="U2581" s="398"/>
    </row>
    <row r="2582" spans="21:21" x14ac:dyDescent="0.2">
      <c r="U2582" s="398"/>
    </row>
    <row r="2583" spans="21:21" x14ac:dyDescent="0.2">
      <c r="U2583" s="398"/>
    </row>
    <row r="2584" spans="21:21" x14ac:dyDescent="0.2">
      <c r="U2584" s="398"/>
    </row>
    <row r="2585" spans="21:21" x14ac:dyDescent="0.2">
      <c r="U2585" s="398"/>
    </row>
    <row r="2586" spans="21:21" x14ac:dyDescent="0.2">
      <c r="U2586" s="398"/>
    </row>
    <row r="2587" spans="21:21" x14ac:dyDescent="0.2">
      <c r="U2587" s="398"/>
    </row>
    <row r="2588" spans="21:21" x14ac:dyDescent="0.2">
      <c r="U2588" s="398"/>
    </row>
    <row r="2589" spans="21:21" x14ac:dyDescent="0.2">
      <c r="U2589" s="398"/>
    </row>
    <row r="2590" spans="21:21" x14ac:dyDescent="0.2">
      <c r="U2590" s="398"/>
    </row>
    <row r="2591" spans="21:21" x14ac:dyDescent="0.2">
      <c r="U2591" s="398"/>
    </row>
    <row r="2592" spans="21:21" x14ac:dyDescent="0.2">
      <c r="U2592" s="398"/>
    </row>
    <row r="2593" spans="21:21" x14ac:dyDescent="0.2">
      <c r="U2593" s="398"/>
    </row>
    <row r="2594" spans="21:21" x14ac:dyDescent="0.2">
      <c r="U2594" s="398"/>
    </row>
    <row r="2595" spans="21:21" x14ac:dyDescent="0.2">
      <c r="U2595" s="398"/>
    </row>
    <row r="2596" spans="21:21" x14ac:dyDescent="0.2">
      <c r="U2596" s="398"/>
    </row>
    <row r="2597" spans="21:21" x14ac:dyDescent="0.2">
      <c r="U2597" s="398"/>
    </row>
    <row r="2598" spans="21:21" x14ac:dyDescent="0.2">
      <c r="U2598" s="398"/>
    </row>
    <row r="2599" spans="21:21" x14ac:dyDescent="0.2">
      <c r="U2599" s="398"/>
    </row>
    <row r="2600" spans="21:21" x14ac:dyDescent="0.2">
      <c r="U2600" s="398"/>
    </row>
    <row r="2601" spans="21:21" x14ac:dyDescent="0.2">
      <c r="U2601" s="398"/>
    </row>
    <row r="2602" spans="21:21" x14ac:dyDescent="0.2">
      <c r="U2602" s="398"/>
    </row>
    <row r="2603" spans="21:21" x14ac:dyDescent="0.2">
      <c r="U2603" s="398"/>
    </row>
    <row r="2604" spans="21:21" x14ac:dyDescent="0.2">
      <c r="U2604" s="398"/>
    </row>
    <row r="2605" spans="21:21" x14ac:dyDescent="0.2">
      <c r="U2605" s="398"/>
    </row>
    <row r="2606" spans="21:21" x14ac:dyDescent="0.2">
      <c r="U2606" s="398"/>
    </row>
    <row r="2607" spans="21:21" x14ac:dyDescent="0.2">
      <c r="U2607" s="398"/>
    </row>
    <row r="2608" spans="21:21" x14ac:dyDescent="0.2">
      <c r="U2608" s="398"/>
    </row>
    <row r="2609" spans="21:21" x14ac:dyDescent="0.2">
      <c r="U2609" s="398"/>
    </row>
    <row r="2610" spans="21:21" x14ac:dyDescent="0.2">
      <c r="U2610" s="398"/>
    </row>
    <row r="2611" spans="21:21" x14ac:dyDescent="0.2">
      <c r="U2611" s="398"/>
    </row>
    <row r="2612" spans="21:21" x14ac:dyDescent="0.2">
      <c r="U2612" s="398"/>
    </row>
    <row r="2613" spans="21:21" x14ac:dyDescent="0.2">
      <c r="U2613" s="398"/>
    </row>
    <row r="2614" spans="21:21" x14ac:dyDescent="0.2">
      <c r="U2614" s="398"/>
    </row>
    <row r="2615" spans="21:21" x14ac:dyDescent="0.2">
      <c r="U2615" s="398"/>
    </row>
    <row r="2616" spans="21:21" x14ac:dyDescent="0.2">
      <c r="U2616" s="398"/>
    </row>
    <row r="2617" spans="21:21" x14ac:dyDescent="0.2">
      <c r="U2617" s="398"/>
    </row>
    <row r="2618" spans="21:21" x14ac:dyDescent="0.2">
      <c r="U2618" s="398"/>
    </row>
    <row r="2619" spans="21:21" x14ac:dyDescent="0.2">
      <c r="U2619" s="398"/>
    </row>
    <row r="2620" spans="21:21" x14ac:dyDescent="0.2">
      <c r="U2620" s="398"/>
    </row>
    <row r="2621" spans="21:21" x14ac:dyDescent="0.2">
      <c r="U2621" s="398"/>
    </row>
    <row r="2622" spans="21:21" x14ac:dyDescent="0.2">
      <c r="U2622" s="398"/>
    </row>
    <row r="2623" spans="21:21" x14ac:dyDescent="0.2">
      <c r="U2623" s="398"/>
    </row>
    <row r="2624" spans="21:21" x14ac:dyDescent="0.2">
      <c r="U2624" s="398"/>
    </row>
    <row r="2625" spans="21:21" x14ac:dyDescent="0.2">
      <c r="U2625" s="398"/>
    </row>
    <row r="2626" spans="21:21" x14ac:dyDescent="0.2">
      <c r="U2626" s="398"/>
    </row>
    <row r="2627" spans="21:21" x14ac:dyDescent="0.2">
      <c r="U2627" s="398"/>
    </row>
    <row r="2628" spans="21:21" x14ac:dyDescent="0.2">
      <c r="U2628" s="398"/>
    </row>
    <row r="2629" spans="21:21" x14ac:dyDescent="0.2">
      <c r="U2629" s="398"/>
    </row>
    <row r="2630" spans="21:21" x14ac:dyDescent="0.2">
      <c r="U2630" s="398"/>
    </row>
    <row r="2631" spans="21:21" x14ac:dyDescent="0.2">
      <c r="U2631" s="398"/>
    </row>
    <row r="2632" spans="21:21" x14ac:dyDescent="0.2">
      <c r="U2632" s="398"/>
    </row>
    <row r="2633" spans="21:21" x14ac:dyDescent="0.2">
      <c r="U2633" s="398"/>
    </row>
    <row r="2634" spans="21:21" x14ac:dyDescent="0.2">
      <c r="U2634" s="398"/>
    </row>
    <row r="2635" spans="21:21" x14ac:dyDescent="0.2">
      <c r="U2635" s="398"/>
    </row>
    <row r="2636" spans="21:21" x14ac:dyDescent="0.2">
      <c r="U2636" s="398"/>
    </row>
    <row r="2637" spans="21:21" x14ac:dyDescent="0.2">
      <c r="U2637" s="398"/>
    </row>
    <row r="2638" spans="21:21" x14ac:dyDescent="0.2">
      <c r="U2638" s="398"/>
    </row>
    <row r="2639" spans="21:21" x14ac:dyDescent="0.2">
      <c r="U2639" s="398"/>
    </row>
    <row r="2640" spans="21:21" x14ac:dyDescent="0.2">
      <c r="U2640" s="398"/>
    </row>
    <row r="2641" spans="21:21" x14ac:dyDescent="0.2">
      <c r="U2641" s="398"/>
    </row>
    <row r="2642" spans="21:21" x14ac:dyDescent="0.2">
      <c r="U2642" s="398"/>
    </row>
    <row r="2643" spans="21:21" x14ac:dyDescent="0.2">
      <c r="U2643" s="398"/>
    </row>
    <row r="2644" spans="21:21" x14ac:dyDescent="0.2">
      <c r="U2644" s="398"/>
    </row>
    <row r="2645" spans="21:21" x14ac:dyDescent="0.2">
      <c r="U2645" s="398"/>
    </row>
    <row r="2646" spans="21:21" x14ac:dyDescent="0.2">
      <c r="U2646" s="398"/>
    </row>
    <row r="2647" spans="21:21" x14ac:dyDescent="0.2">
      <c r="U2647" s="398"/>
    </row>
    <row r="2648" spans="21:21" x14ac:dyDescent="0.2">
      <c r="U2648" s="398"/>
    </row>
    <row r="2649" spans="21:21" x14ac:dyDescent="0.2">
      <c r="U2649" s="398"/>
    </row>
    <row r="2650" spans="21:21" x14ac:dyDescent="0.2">
      <c r="U2650" s="398"/>
    </row>
    <row r="2651" spans="21:21" x14ac:dyDescent="0.2">
      <c r="U2651" s="398"/>
    </row>
    <row r="2652" spans="21:21" x14ac:dyDescent="0.2">
      <c r="U2652" s="398"/>
    </row>
    <row r="2653" spans="21:21" x14ac:dyDescent="0.2">
      <c r="U2653" s="398"/>
    </row>
    <row r="2654" spans="21:21" x14ac:dyDescent="0.2">
      <c r="U2654" s="398"/>
    </row>
    <row r="2655" spans="21:21" x14ac:dyDescent="0.2">
      <c r="U2655" s="398"/>
    </row>
    <row r="2656" spans="21:21" x14ac:dyDescent="0.2">
      <c r="U2656" s="398"/>
    </row>
    <row r="2657" spans="21:21" x14ac:dyDescent="0.2">
      <c r="U2657" s="398"/>
    </row>
    <row r="2658" spans="21:21" x14ac:dyDescent="0.2">
      <c r="U2658" s="398"/>
    </row>
    <row r="2659" spans="21:21" x14ac:dyDescent="0.2">
      <c r="U2659" s="398"/>
    </row>
    <row r="2660" spans="21:21" x14ac:dyDescent="0.2">
      <c r="U2660" s="398"/>
    </row>
    <row r="2661" spans="21:21" x14ac:dyDescent="0.2">
      <c r="U2661" s="398"/>
    </row>
    <row r="2662" spans="21:21" x14ac:dyDescent="0.2">
      <c r="U2662" s="398"/>
    </row>
    <row r="2663" spans="21:21" x14ac:dyDescent="0.2">
      <c r="U2663" s="398"/>
    </row>
    <row r="2664" spans="21:21" x14ac:dyDescent="0.2">
      <c r="U2664" s="398"/>
    </row>
    <row r="2665" spans="21:21" x14ac:dyDescent="0.2">
      <c r="U2665" s="398"/>
    </row>
    <row r="2666" spans="21:21" x14ac:dyDescent="0.2">
      <c r="U2666" s="398"/>
    </row>
    <row r="2667" spans="21:21" x14ac:dyDescent="0.2">
      <c r="U2667" s="398"/>
    </row>
    <row r="2668" spans="21:21" x14ac:dyDescent="0.2">
      <c r="U2668" s="398"/>
    </row>
    <row r="2669" spans="21:21" x14ac:dyDescent="0.2">
      <c r="U2669" s="398"/>
    </row>
    <row r="2670" spans="21:21" x14ac:dyDescent="0.2">
      <c r="U2670" s="398"/>
    </row>
    <row r="2671" spans="21:21" x14ac:dyDescent="0.2">
      <c r="U2671" s="398"/>
    </row>
    <row r="2672" spans="21:21" x14ac:dyDescent="0.2">
      <c r="U2672" s="398"/>
    </row>
    <row r="2673" spans="21:21" x14ac:dyDescent="0.2">
      <c r="U2673" s="398"/>
    </row>
    <row r="2674" spans="21:21" x14ac:dyDescent="0.2">
      <c r="U2674" s="398"/>
    </row>
    <row r="2675" spans="21:21" x14ac:dyDescent="0.2">
      <c r="U2675" s="398"/>
    </row>
    <row r="2676" spans="21:21" x14ac:dyDescent="0.2">
      <c r="U2676" s="398"/>
    </row>
    <row r="2677" spans="21:21" x14ac:dyDescent="0.2">
      <c r="U2677" s="398"/>
    </row>
    <row r="2678" spans="21:21" x14ac:dyDescent="0.2">
      <c r="U2678" s="398"/>
    </row>
    <row r="2679" spans="21:21" x14ac:dyDescent="0.2">
      <c r="U2679" s="398"/>
    </row>
    <row r="2680" spans="21:21" x14ac:dyDescent="0.2">
      <c r="U2680" s="398"/>
    </row>
    <row r="2681" spans="21:21" x14ac:dyDescent="0.2">
      <c r="U2681" s="398"/>
    </row>
    <row r="2682" spans="21:21" x14ac:dyDescent="0.2">
      <c r="U2682" s="398"/>
    </row>
    <row r="2683" spans="21:21" x14ac:dyDescent="0.2">
      <c r="U2683" s="398"/>
    </row>
    <row r="2684" spans="21:21" x14ac:dyDescent="0.2">
      <c r="U2684" s="398"/>
    </row>
    <row r="2685" spans="21:21" x14ac:dyDescent="0.2">
      <c r="U2685" s="398"/>
    </row>
    <row r="2686" spans="21:21" x14ac:dyDescent="0.2">
      <c r="U2686" s="398"/>
    </row>
    <row r="2687" spans="21:21" x14ac:dyDescent="0.2">
      <c r="U2687" s="398"/>
    </row>
    <row r="2688" spans="21:21" x14ac:dyDescent="0.2">
      <c r="U2688" s="398"/>
    </row>
    <row r="2689" spans="21:21" x14ac:dyDescent="0.2">
      <c r="U2689" s="398"/>
    </row>
    <row r="2690" spans="21:21" x14ac:dyDescent="0.2">
      <c r="U2690" s="398"/>
    </row>
    <row r="2691" spans="21:21" x14ac:dyDescent="0.2">
      <c r="U2691" s="398"/>
    </row>
    <row r="2692" spans="21:21" x14ac:dyDescent="0.2">
      <c r="U2692" s="398"/>
    </row>
    <row r="2693" spans="21:21" x14ac:dyDescent="0.2">
      <c r="U2693" s="398"/>
    </row>
    <row r="2694" spans="21:21" x14ac:dyDescent="0.2">
      <c r="U2694" s="398"/>
    </row>
    <row r="2695" spans="21:21" x14ac:dyDescent="0.2">
      <c r="U2695" s="398"/>
    </row>
    <row r="2696" spans="21:21" x14ac:dyDescent="0.2">
      <c r="U2696" s="398"/>
    </row>
    <row r="2697" spans="21:21" x14ac:dyDescent="0.2">
      <c r="U2697" s="398"/>
    </row>
    <row r="2698" spans="21:21" x14ac:dyDescent="0.2">
      <c r="U2698" s="398"/>
    </row>
    <row r="2699" spans="21:21" x14ac:dyDescent="0.2">
      <c r="U2699" s="398"/>
    </row>
    <row r="2700" spans="21:21" x14ac:dyDescent="0.2">
      <c r="U2700" s="398"/>
    </row>
    <row r="2701" spans="21:21" x14ac:dyDescent="0.2">
      <c r="U2701" s="398"/>
    </row>
    <row r="2702" spans="21:21" x14ac:dyDescent="0.2">
      <c r="U2702" s="398"/>
    </row>
    <row r="2703" spans="21:21" x14ac:dyDescent="0.2">
      <c r="U2703" s="398"/>
    </row>
    <row r="2704" spans="21:21" x14ac:dyDescent="0.2">
      <c r="U2704" s="398"/>
    </row>
    <row r="2705" spans="21:21" x14ac:dyDescent="0.2">
      <c r="U2705" s="398"/>
    </row>
    <row r="2706" spans="21:21" x14ac:dyDescent="0.2">
      <c r="U2706" s="398"/>
    </row>
    <row r="2707" spans="21:21" x14ac:dyDescent="0.2">
      <c r="U2707" s="398"/>
    </row>
    <row r="2708" spans="21:21" x14ac:dyDescent="0.2">
      <c r="U2708" s="398"/>
    </row>
    <row r="2709" spans="21:21" x14ac:dyDescent="0.2">
      <c r="U2709" s="398"/>
    </row>
    <row r="2710" spans="21:21" x14ac:dyDescent="0.2">
      <c r="U2710" s="398"/>
    </row>
    <row r="2711" spans="21:21" x14ac:dyDescent="0.2">
      <c r="U2711" s="398"/>
    </row>
    <row r="2712" spans="21:21" x14ac:dyDescent="0.2">
      <c r="U2712" s="398"/>
    </row>
    <row r="2713" spans="21:21" x14ac:dyDescent="0.2">
      <c r="U2713" s="398"/>
    </row>
    <row r="2714" spans="21:21" x14ac:dyDescent="0.2">
      <c r="U2714" s="398"/>
    </row>
    <row r="2715" spans="21:21" x14ac:dyDescent="0.2">
      <c r="U2715" s="398"/>
    </row>
    <row r="2716" spans="21:21" x14ac:dyDescent="0.2">
      <c r="U2716" s="398"/>
    </row>
    <row r="2717" spans="21:21" x14ac:dyDescent="0.2">
      <c r="U2717" s="398"/>
    </row>
    <row r="2718" spans="21:21" x14ac:dyDescent="0.2">
      <c r="U2718" s="398"/>
    </row>
    <row r="2719" spans="21:21" x14ac:dyDescent="0.2">
      <c r="U2719" s="398"/>
    </row>
    <row r="2720" spans="21:21" x14ac:dyDescent="0.2">
      <c r="U2720" s="398"/>
    </row>
    <row r="2721" spans="21:21" x14ac:dyDescent="0.2">
      <c r="U2721" s="398"/>
    </row>
    <row r="2722" spans="21:21" x14ac:dyDescent="0.2">
      <c r="U2722" s="398"/>
    </row>
    <row r="2723" spans="21:21" x14ac:dyDescent="0.2">
      <c r="U2723" s="398"/>
    </row>
    <row r="2724" spans="21:21" x14ac:dyDescent="0.2">
      <c r="U2724" s="398"/>
    </row>
    <row r="2725" spans="21:21" x14ac:dyDescent="0.2">
      <c r="U2725" s="398"/>
    </row>
    <row r="2726" spans="21:21" x14ac:dyDescent="0.2">
      <c r="U2726" s="398"/>
    </row>
    <row r="2727" spans="21:21" x14ac:dyDescent="0.2">
      <c r="U2727" s="398"/>
    </row>
    <row r="2728" spans="21:21" x14ac:dyDescent="0.2">
      <c r="U2728" s="398"/>
    </row>
    <row r="2729" spans="21:21" x14ac:dyDescent="0.2">
      <c r="U2729" s="398"/>
    </row>
    <row r="2730" spans="21:21" x14ac:dyDescent="0.2">
      <c r="U2730" s="398"/>
    </row>
    <row r="2731" spans="21:21" x14ac:dyDescent="0.2">
      <c r="U2731" s="398"/>
    </row>
    <row r="2732" spans="21:21" x14ac:dyDescent="0.2">
      <c r="U2732" s="398"/>
    </row>
    <row r="2733" spans="21:21" x14ac:dyDescent="0.2">
      <c r="U2733" s="398"/>
    </row>
    <row r="2734" spans="21:21" x14ac:dyDescent="0.2">
      <c r="U2734" s="398"/>
    </row>
    <row r="2735" spans="21:21" x14ac:dyDescent="0.2">
      <c r="U2735" s="398"/>
    </row>
    <row r="2736" spans="21:21" x14ac:dyDescent="0.2">
      <c r="U2736" s="398"/>
    </row>
    <row r="2737" spans="21:21" x14ac:dyDescent="0.2">
      <c r="U2737" s="398"/>
    </row>
    <row r="2738" spans="21:21" x14ac:dyDescent="0.2">
      <c r="U2738" s="398"/>
    </row>
    <row r="2739" spans="21:21" x14ac:dyDescent="0.2">
      <c r="U2739" s="398"/>
    </row>
    <row r="2740" spans="21:21" x14ac:dyDescent="0.2">
      <c r="U2740" s="398"/>
    </row>
    <row r="2741" spans="21:21" x14ac:dyDescent="0.2">
      <c r="U2741" s="398"/>
    </row>
    <row r="2742" spans="21:21" x14ac:dyDescent="0.2">
      <c r="U2742" s="398"/>
    </row>
    <row r="2743" spans="21:21" x14ac:dyDescent="0.2">
      <c r="U2743" s="398"/>
    </row>
    <row r="2744" spans="21:21" x14ac:dyDescent="0.2">
      <c r="U2744" s="398"/>
    </row>
    <row r="2745" spans="21:21" x14ac:dyDescent="0.2">
      <c r="U2745" s="398"/>
    </row>
    <row r="2746" spans="21:21" x14ac:dyDescent="0.2">
      <c r="U2746" s="398"/>
    </row>
    <row r="2747" spans="21:21" x14ac:dyDescent="0.2">
      <c r="U2747" s="398"/>
    </row>
    <row r="2748" spans="21:21" x14ac:dyDescent="0.2">
      <c r="U2748" s="398"/>
    </row>
    <row r="2749" spans="21:21" x14ac:dyDescent="0.2">
      <c r="U2749" s="398"/>
    </row>
    <row r="2750" spans="21:21" x14ac:dyDescent="0.2">
      <c r="U2750" s="398"/>
    </row>
    <row r="2751" spans="21:21" x14ac:dyDescent="0.2">
      <c r="U2751" s="398"/>
    </row>
    <row r="2752" spans="21:21" x14ac:dyDescent="0.2">
      <c r="U2752" s="398"/>
    </row>
    <row r="2753" spans="21:21" x14ac:dyDescent="0.2">
      <c r="U2753" s="398"/>
    </row>
    <row r="2754" spans="21:21" x14ac:dyDescent="0.2">
      <c r="U2754" s="398"/>
    </row>
    <row r="2755" spans="21:21" x14ac:dyDescent="0.2">
      <c r="U2755" s="398"/>
    </row>
    <row r="2756" spans="21:21" x14ac:dyDescent="0.2">
      <c r="U2756" s="398"/>
    </row>
    <row r="2757" spans="21:21" x14ac:dyDescent="0.2">
      <c r="U2757" s="398"/>
    </row>
    <row r="2758" spans="21:21" x14ac:dyDescent="0.2">
      <c r="U2758" s="398"/>
    </row>
    <row r="2759" spans="21:21" x14ac:dyDescent="0.2">
      <c r="U2759" s="398"/>
    </row>
    <row r="2760" spans="21:21" x14ac:dyDescent="0.2">
      <c r="U2760" s="398"/>
    </row>
    <row r="2761" spans="21:21" x14ac:dyDescent="0.2">
      <c r="U2761" s="398"/>
    </row>
    <row r="2762" spans="21:21" x14ac:dyDescent="0.2">
      <c r="U2762" s="398"/>
    </row>
    <row r="2763" spans="21:21" x14ac:dyDescent="0.2">
      <c r="U2763" s="398"/>
    </row>
    <row r="2764" spans="21:21" x14ac:dyDescent="0.2">
      <c r="U2764" s="398"/>
    </row>
    <row r="2765" spans="21:21" x14ac:dyDescent="0.2">
      <c r="U2765" s="398"/>
    </row>
    <row r="2766" spans="21:21" x14ac:dyDescent="0.2">
      <c r="U2766" s="398"/>
    </row>
    <row r="2767" spans="21:21" x14ac:dyDescent="0.2">
      <c r="U2767" s="398"/>
    </row>
    <row r="2768" spans="21:21" x14ac:dyDescent="0.2">
      <c r="U2768" s="398"/>
    </row>
    <row r="2769" spans="21:21" x14ac:dyDescent="0.2">
      <c r="U2769" s="398"/>
    </row>
    <row r="2770" spans="21:21" x14ac:dyDescent="0.2">
      <c r="U2770" s="398"/>
    </row>
    <row r="2771" spans="21:21" x14ac:dyDescent="0.2">
      <c r="U2771" s="398"/>
    </row>
    <row r="2772" spans="21:21" x14ac:dyDescent="0.2">
      <c r="U2772" s="398"/>
    </row>
    <row r="2773" spans="21:21" x14ac:dyDescent="0.2">
      <c r="U2773" s="398"/>
    </row>
    <row r="2774" spans="21:21" x14ac:dyDescent="0.2">
      <c r="U2774" s="398"/>
    </row>
    <row r="2775" spans="21:21" x14ac:dyDescent="0.2">
      <c r="U2775" s="398"/>
    </row>
    <row r="2776" spans="21:21" x14ac:dyDescent="0.2">
      <c r="U2776" s="398"/>
    </row>
    <row r="2777" spans="21:21" x14ac:dyDescent="0.2">
      <c r="U2777" s="398"/>
    </row>
    <row r="2778" spans="21:21" x14ac:dyDescent="0.2">
      <c r="U2778" s="398"/>
    </row>
    <row r="2779" spans="21:21" x14ac:dyDescent="0.2">
      <c r="U2779" s="398"/>
    </row>
    <row r="2780" spans="21:21" x14ac:dyDescent="0.2">
      <c r="U2780" s="398"/>
    </row>
    <row r="2781" spans="21:21" x14ac:dyDescent="0.2">
      <c r="U2781" s="398"/>
    </row>
    <row r="2782" spans="21:21" x14ac:dyDescent="0.2">
      <c r="U2782" s="398"/>
    </row>
    <row r="2783" spans="21:21" x14ac:dyDescent="0.2">
      <c r="U2783" s="398"/>
    </row>
    <row r="2784" spans="21:21" x14ac:dyDescent="0.2">
      <c r="U2784" s="398"/>
    </row>
    <row r="2785" spans="21:21" x14ac:dyDescent="0.2">
      <c r="U2785" s="398"/>
    </row>
    <row r="2786" spans="21:21" x14ac:dyDescent="0.2">
      <c r="U2786" s="398"/>
    </row>
    <row r="2787" spans="21:21" x14ac:dyDescent="0.2">
      <c r="U2787" s="398"/>
    </row>
    <row r="2788" spans="21:21" x14ac:dyDescent="0.2">
      <c r="U2788" s="398"/>
    </row>
    <row r="2789" spans="21:21" x14ac:dyDescent="0.2">
      <c r="U2789" s="398"/>
    </row>
    <row r="2790" spans="21:21" x14ac:dyDescent="0.2">
      <c r="U2790" s="398"/>
    </row>
    <row r="2791" spans="21:21" x14ac:dyDescent="0.2">
      <c r="U2791" s="398"/>
    </row>
    <row r="2792" spans="21:21" x14ac:dyDescent="0.2">
      <c r="U2792" s="398"/>
    </row>
    <row r="2793" spans="21:21" x14ac:dyDescent="0.2">
      <c r="U2793" s="398"/>
    </row>
    <row r="2794" spans="21:21" x14ac:dyDescent="0.2">
      <c r="U2794" s="398"/>
    </row>
    <row r="2795" spans="21:21" x14ac:dyDescent="0.2">
      <c r="U2795" s="398"/>
    </row>
    <row r="2796" spans="21:21" x14ac:dyDescent="0.2">
      <c r="U2796" s="398"/>
    </row>
    <row r="2797" spans="21:21" x14ac:dyDescent="0.2">
      <c r="U2797" s="398"/>
    </row>
    <row r="2798" spans="21:21" x14ac:dyDescent="0.2">
      <c r="U2798" s="398"/>
    </row>
    <row r="2799" spans="21:21" x14ac:dyDescent="0.2">
      <c r="U2799" s="398"/>
    </row>
    <row r="2800" spans="21:21" x14ac:dyDescent="0.2">
      <c r="U2800" s="398"/>
    </row>
    <row r="2801" spans="21:21" x14ac:dyDescent="0.2">
      <c r="U2801" s="398"/>
    </row>
    <row r="2802" spans="21:21" x14ac:dyDescent="0.2">
      <c r="U2802" s="398"/>
    </row>
    <row r="2803" spans="21:21" x14ac:dyDescent="0.2">
      <c r="U2803" s="398"/>
    </row>
    <row r="2804" spans="21:21" x14ac:dyDescent="0.2">
      <c r="U2804" s="398"/>
    </row>
    <row r="2805" spans="21:21" x14ac:dyDescent="0.2">
      <c r="U2805" s="398"/>
    </row>
    <row r="2806" spans="21:21" x14ac:dyDescent="0.2">
      <c r="U2806" s="398"/>
    </row>
    <row r="2807" spans="21:21" x14ac:dyDescent="0.2">
      <c r="U2807" s="398"/>
    </row>
    <row r="2808" spans="21:21" x14ac:dyDescent="0.2">
      <c r="U2808" s="398"/>
    </row>
    <row r="2809" spans="21:21" x14ac:dyDescent="0.2">
      <c r="U2809" s="398"/>
    </row>
    <row r="2810" spans="21:21" x14ac:dyDescent="0.2">
      <c r="U2810" s="398"/>
    </row>
    <row r="2811" spans="21:21" x14ac:dyDescent="0.2">
      <c r="U2811" s="398"/>
    </row>
    <row r="2812" spans="21:21" x14ac:dyDescent="0.2">
      <c r="U2812" s="398"/>
    </row>
    <row r="2813" spans="21:21" x14ac:dyDescent="0.2">
      <c r="U2813" s="398"/>
    </row>
    <row r="2814" spans="21:21" x14ac:dyDescent="0.2">
      <c r="U2814" s="398"/>
    </row>
    <row r="2815" spans="21:21" x14ac:dyDescent="0.2">
      <c r="U2815" s="398"/>
    </row>
    <row r="2816" spans="21:21" x14ac:dyDescent="0.2">
      <c r="U2816" s="398"/>
    </row>
    <row r="2817" spans="21:21" x14ac:dyDescent="0.2">
      <c r="U2817" s="398"/>
    </row>
    <row r="2818" spans="21:21" x14ac:dyDescent="0.2">
      <c r="U2818" s="398"/>
    </row>
    <row r="2819" spans="21:21" x14ac:dyDescent="0.2">
      <c r="U2819" s="398"/>
    </row>
    <row r="2820" spans="21:21" x14ac:dyDescent="0.2">
      <c r="U2820" s="398"/>
    </row>
    <row r="2821" spans="21:21" x14ac:dyDescent="0.2">
      <c r="U2821" s="398"/>
    </row>
    <row r="2822" spans="21:21" x14ac:dyDescent="0.2">
      <c r="U2822" s="398"/>
    </row>
    <row r="2823" spans="21:21" x14ac:dyDescent="0.2">
      <c r="U2823" s="398"/>
    </row>
    <row r="2824" spans="21:21" x14ac:dyDescent="0.2">
      <c r="U2824" s="398"/>
    </row>
    <row r="2825" spans="21:21" x14ac:dyDescent="0.2">
      <c r="U2825" s="398"/>
    </row>
    <row r="2826" spans="21:21" x14ac:dyDescent="0.2">
      <c r="U2826" s="398"/>
    </row>
    <row r="2827" spans="21:21" x14ac:dyDescent="0.2">
      <c r="U2827" s="398"/>
    </row>
    <row r="2828" spans="21:21" x14ac:dyDescent="0.2">
      <c r="U2828" s="398"/>
    </row>
    <row r="2829" spans="21:21" x14ac:dyDescent="0.2">
      <c r="U2829" s="398"/>
    </row>
    <row r="2830" spans="21:21" x14ac:dyDescent="0.2">
      <c r="U2830" s="398"/>
    </row>
    <row r="2831" spans="21:21" x14ac:dyDescent="0.2">
      <c r="U2831" s="398"/>
    </row>
    <row r="2832" spans="21:21" x14ac:dyDescent="0.2">
      <c r="U2832" s="398"/>
    </row>
    <row r="2833" spans="21:21" x14ac:dyDescent="0.2">
      <c r="U2833" s="398"/>
    </row>
    <row r="2834" spans="21:21" x14ac:dyDescent="0.2">
      <c r="U2834" s="398"/>
    </row>
    <row r="2835" spans="21:21" x14ac:dyDescent="0.2">
      <c r="U2835" s="398"/>
    </row>
    <row r="2836" spans="21:21" x14ac:dyDescent="0.2">
      <c r="U2836" s="398"/>
    </row>
    <row r="2837" spans="21:21" x14ac:dyDescent="0.2">
      <c r="U2837" s="398"/>
    </row>
    <row r="2838" spans="21:21" x14ac:dyDescent="0.2">
      <c r="U2838" s="398"/>
    </row>
    <row r="2839" spans="21:21" x14ac:dyDescent="0.2">
      <c r="U2839" s="398"/>
    </row>
    <row r="2840" spans="21:21" x14ac:dyDescent="0.2">
      <c r="U2840" s="398"/>
    </row>
    <row r="2841" spans="21:21" x14ac:dyDescent="0.2">
      <c r="U2841" s="398"/>
    </row>
    <row r="2842" spans="21:21" x14ac:dyDescent="0.2">
      <c r="U2842" s="398"/>
    </row>
    <row r="2843" spans="21:21" x14ac:dyDescent="0.2">
      <c r="U2843" s="398"/>
    </row>
    <row r="2844" spans="21:21" x14ac:dyDescent="0.2">
      <c r="U2844" s="398"/>
    </row>
    <row r="2845" spans="21:21" x14ac:dyDescent="0.2">
      <c r="U2845" s="398"/>
    </row>
    <row r="2846" spans="21:21" x14ac:dyDescent="0.2">
      <c r="U2846" s="398"/>
    </row>
    <row r="2847" spans="21:21" x14ac:dyDescent="0.2">
      <c r="U2847" s="398"/>
    </row>
    <row r="2848" spans="21:21" x14ac:dyDescent="0.2">
      <c r="U2848" s="398"/>
    </row>
    <row r="2849" spans="21:21" x14ac:dyDescent="0.2">
      <c r="U2849" s="398"/>
    </row>
    <row r="2850" spans="21:21" x14ac:dyDescent="0.2">
      <c r="U2850" s="398"/>
    </row>
    <row r="2851" spans="21:21" x14ac:dyDescent="0.2">
      <c r="U2851" s="398"/>
    </row>
    <row r="2852" spans="21:21" x14ac:dyDescent="0.2">
      <c r="U2852" s="398"/>
    </row>
    <row r="2853" spans="21:21" x14ac:dyDescent="0.2">
      <c r="U2853" s="398"/>
    </row>
    <row r="2854" spans="21:21" x14ac:dyDescent="0.2">
      <c r="U2854" s="398"/>
    </row>
    <row r="2855" spans="21:21" x14ac:dyDescent="0.2">
      <c r="U2855" s="398"/>
    </row>
    <row r="2856" spans="21:21" x14ac:dyDescent="0.2">
      <c r="U2856" s="398"/>
    </row>
    <row r="2857" spans="21:21" x14ac:dyDescent="0.2">
      <c r="U2857" s="398"/>
    </row>
    <row r="2858" spans="21:21" x14ac:dyDescent="0.2">
      <c r="U2858" s="398"/>
    </row>
    <row r="2859" spans="21:21" x14ac:dyDescent="0.2">
      <c r="U2859" s="398"/>
    </row>
    <row r="2860" spans="21:21" x14ac:dyDescent="0.2">
      <c r="U2860" s="398"/>
    </row>
    <row r="2861" spans="21:21" x14ac:dyDescent="0.2">
      <c r="U2861" s="398"/>
    </row>
    <row r="2862" spans="21:21" x14ac:dyDescent="0.2">
      <c r="U2862" s="398"/>
    </row>
    <row r="2863" spans="21:21" x14ac:dyDescent="0.2">
      <c r="U2863" s="398"/>
    </row>
    <row r="2864" spans="21:21" x14ac:dyDescent="0.2">
      <c r="U2864" s="398"/>
    </row>
    <row r="2865" spans="21:21" x14ac:dyDescent="0.2">
      <c r="U2865" s="398"/>
    </row>
    <row r="2866" spans="21:21" x14ac:dyDescent="0.2">
      <c r="U2866" s="398"/>
    </row>
    <row r="2867" spans="21:21" x14ac:dyDescent="0.2">
      <c r="U2867" s="398"/>
    </row>
    <row r="2868" spans="21:21" x14ac:dyDescent="0.2">
      <c r="U2868" s="398"/>
    </row>
    <row r="2869" spans="21:21" x14ac:dyDescent="0.2">
      <c r="U2869" s="398"/>
    </row>
    <row r="2870" spans="21:21" x14ac:dyDescent="0.2">
      <c r="U2870" s="398"/>
    </row>
    <row r="2871" spans="21:21" x14ac:dyDescent="0.2">
      <c r="U2871" s="398"/>
    </row>
    <row r="2872" spans="21:21" x14ac:dyDescent="0.2">
      <c r="U2872" s="398"/>
    </row>
    <row r="2873" spans="21:21" x14ac:dyDescent="0.2">
      <c r="U2873" s="398"/>
    </row>
    <row r="2874" spans="21:21" x14ac:dyDescent="0.2">
      <c r="U2874" s="398"/>
    </row>
    <row r="2875" spans="21:21" x14ac:dyDescent="0.2">
      <c r="U2875" s="398"/>
    </row>
    <row r="2876" spans="21:21" x14ac:dyDescent="0.2">
      <c r="U2876" s="398"/>
    </row>
    <row r="2877" spans="21:21" x14ac:dyDescent="0.2">
      <c r="U2877" s="398"/>
    </row>
    <row r="2878" spans="21:21" x14ac:dyDescent="0.2">
      <c r="U2878" s="398"/>
    </row>
    <row r="2879" spans="21:21" x14ac:dyDescent="0.2">
      <c r="U2879" s="398"/>
    </row>
    <row r="2880" spans="21:21" x14ac:dyDescent="0.2">
      <c r="U2880" s="398"/>
    </row>
    <row r="2881" spans="21:21" x14ac:dyDescent="0.2">
      <c r="U2881" s="398"/>
    </row>
    <row r="2882" spans="21:21" x14ac:dyDescent="0.2">
      <c r="U2882" s="398"/>
    </row>
    <row r="2883" spans="21:21" x14ac:dyDescent="0.2">
      <c r="U2883" s="398"/>
    </row>
    <row r="2884" spans="21:21" x14ac:dyDescent="0.2">
      <c r="U2884" s="398"/>
    </row>
    <row r="2885" spans="21:21" x14ac:dyDescent="0.2">
      <c r="U2885" s="398"/>
    </row>
    <row r="2886" spans="21:21" x14ac:dyDescent="0.2">
      <c r="U2886" s="398"/>
    </row>
    <row r="2887" spans="21:21" x14ac:dyDescent="0.2">
      <c r="U2887" s="398"/>
    </row>
    <row r="2888" spans="21:21" x14ac:dyDescent="0.2">
      <c r="U2888" s="398"/>
    </row>
    <row r="2889" spans="21:21" x14ac:dyDescent="0.2">
      <c r="U2889" s="398"/>
    </row>
    <row r="2890" spans="21:21" x14ac:dyDescent="0.2">
      <c r="U2890" s="398"/>
    </row>
    <row r="2891" spans="21:21" x14ac:dyDescent="0.2">
      <c r="U2891" s="398"/>
    </row>
    <row r="2892" spans="21:21" x14ac:dyDescent="0.2">
      <c r="U2892" s="398"/>
    </row>
    <row r="2893" spans="21:21" x14ac:dyDescent="0.2">
      <c r="U2893" s="398"/>
    </row>
    <row r="2894" spans="21:21" x14ac:dyDescent="0.2">
      <c r="U2894" s="398"/>
    </row>
    <row r="2895" spans="21:21" x14ac:dyDescent="0.2">
      <c r="U2895" s="398"/>
    </row>
    <row r="2896" spans="21:21" x14ac:dyDescent="0.2">
      <c r="U2896" s="398"/>
    </row>
    <row r="2897" spans="21:21" x14ac:dyDescent="0.2">
      <c r="U2897" s="398"/>
    </row>
    <row r="2898" spans="21:21" x14ac:dyDescent="0.2">
      <c r="U2898" s="398"/>
    </row>
    <row r="2899" spans="21:21" x14ac:dyDescent="0.2">
      <c r="U2899" s="398"/>
    </row>
    <row r="2900" spans="21:21" x14ac:dyDescent="0.2">
      <c r="U2900" s="398"/>
    </row>
    <row r="2901" spans="21:21" x14ac:dyDescent="0.2">
      <c r="U2901" s="398"/>
    </row>
    <row r="2902" spans="21:21" x14ac:dyDescent="0.2">
      <c r="U2902" s="398"/>
    </row>
    <row r="2903" spans="21:21" x14ac:dyDescent="0.2">
      <c r="U2903" s="398"/>
    </row>
    <row r="2904" spans="21:21" x14ac:dyDescent="0.2">
      <c r="U2904" s="398"/>
    </row>
    <row r="2905" spans="21:21" x14ac:dyDescent="0.2">
      <c r="U2905" s="398"/>
    </row>
    <row r="2906" spans="21:21" x14ac:dyDescent="0.2">
      <c r="U2906" s="398"/>
    </row>
    <row r="2907" spans="21:21" x14ac:dyDescent="0.2">
      <c r="U2907" s="398"/>
    </row>
    <row r="2908" spans="21:21" x14ac:dyDescent="0.2">
      <c r="U2908" s="398"/>
    </row>
    <row r="2909" spans="21:21" x14ac:dyDescent="0.2">
      <c r="U2909" s="398"/>
    </row>
    <row r="2910" spans="21:21" x14ac:dyDescent="0.2">
      <c r="U2910" s="398"/>
    </row>
    <row r="2911" spans="21:21" x14ac:dyDescent="0.2">
      <c r="U2911" s="398"/>
    </row>
    <row r="2912" spans="21:21" x14ac:dyDescent="0.2">
      <c r="U2912" s="398"/>
    </row>
    <row r="2913" spans="21:21" x14ac:dyDescent="0.2">
      <c r="U2913" s="398"/>
    </row>
    <row r="2914" spans="21:21" x14ac:dyDescent="0.2">
      <c r="U2914" s="398"/>
    </row>
    <row r="2915" spans="21:21" x14ac:dyDescent="0.2">
      <c r="U2915" s="398"/>
    </row>
    <row r="2916" spans="21:21" x14ac:dyDescent="0.2">
      <c r="U2916" s="398"/>
    </row>
    <row r="2917" spans="21:21" x14ac:dyDescent="0.2">
      <c r="U2917" s="398"/>
    </row>
    <row r="2918" spans="21:21" x14ac:dyDescent="0.2">
      <c r="U2918" s="398"/>
    </row>
    <row r="2919" spans="21:21" x14ac:dyDescent="0.2">
      <c r="U2919" s="398"/>
    </row>
    <row r="2920" spans="21:21" x14ac:dyDescent="0.2">
      <c r="U2920" s="398"/>
    </row>
    <row r="2921" spans="21:21" x14ac:dyDescent="0.2">
      <c r="U2921" s="398"/>
    </row>
    <row r="2922" spans="21:21" x14ac:dyDescent="0.2">
      <c r="U2922" s="398"/>
    </row>
    <row r="2923" spans="21:21" x14ac:dyDescent="0.2">
      <c r="U2923" s="398"/>
    </row>
    <row r="2924" spans="21:21" x14ac:dyDescent="0.2">
      <c r="U2924" s="398"/>
    </row>
    <row r="2925" spans="21:21" x14ac:dyDescent="0.2">
      <c r="U2925" s="398"/>
    </row>
    <row r="2926" spans="21:21" x14ac:dyDescent="0.2">
      <c r="U2926" s="398"/>
    </row>
    <row r="2927" spans="21:21" x14ac:dyDescent="0.2">
      <c r="U2927" s="398"/>
    </row>
    <row r="2928" spans="21:21" x14ac:dyDescent="0.2">
      <c r="U2928" s="398"/>
    </row>
    <row r="2929" spans="21:21" x14ac:dyDescent="0.2">
      <c r="U2929" s="398"/>
    </row>
    <row r="2930" spans="21:21" x14ac:dyDescent="0.2">
      <c r="U2930" s="398"/>
    </row>
    <row r="2931" spans="21:21" x14ac:dyDescent="0.2">
      <c r="U2931" s="398"/>
    </row>
    <row r="2932" spans="21:21" x14ac:dyDescent="0.2">
      <c r="U2932" s="398"/>
    </row>
    <row r="2933" spans="21:21" x14ac:dyDescent="0.2">
      <c r="U2933" s="398"/>
    </row>
    <row r="2934" spans="21:21" x14ac:dyDescent="0.2">
      <c r="U2934" s="398"/>
    </row>
    <row r="2935" spans="21:21" x14ac:dyDescent="0.2">
      <c r="U2935" s="398"/>
    </row>
    <row r="2936" spans="21:21" x14ac:dyDescent="0.2">
      <c r="U2936" s="398"/>
    </row>
    <row r="2937" spans="21:21" x14ac:dyDescent="0.2">
      <c r="U2937" s="398"/>
    </row>
    <row r="2938" spans="21:21" x14ac:dyDescent="0.2">
      <c r="U2938" s="398"/>
    </row>
    <row r="2939" spans="21:21" x14ac:dyDescent="0.2">
      <c r="U2939" s="398"/>
    </row>
    <row r="2940" spans="21:21" x14ac:dyDescent="0.2">
      <c r="U2940" s="398"/>
    </row>
    <row r="2941" spans="21:21" x14ac:dyDescent="0.2">
      <c r="U2941" s="398"/>
    </row>
    <row r="2942" spans="21:21" x14ac:dyDescent="0.2">
      <c r="U2942" s="398"/>
    </row>
    <row r="2943" spans="21:21" x14ac:dyDescent="0.2">
      <c r="U2943" s="398"/>
    </row>
    <row r="2944" spans="21:21" x14ac:dyDescent="0.2">
      <c r="U2944" s="398"/>
    </row>
    <row r="2945" spans="21:21" x14ac:dyDescent="0.2">
      <c r="U2945" s="398"/>
    </row>
    <row r="2946" spans="21:21" x14ac:dyDescent="0.2">
      <c r="U2946" s="398"/>
    </row>
    <row r="2947" spans="21:21" x14ac:dyDescent="0.2">
      <c r="U2947" s="398"/>
    </row>
    <row r="2948" spans="21:21" x14ac:dyDescent="0.2">
      <c r="U2948" s="398"/>
    </row>
    <row r="2949" spans="21:21" x14ac:dyDescent="0.2">
      <c r="U2949" s="398"/>
    </row>
    <row r="2950" spans="21:21" x14ac:dyDescent="0.2">
      <c r="U2950" s="398"/>
    </row>
    <row r="2951" spans="21:21" x14ac:dyDescent="0.2">
      <c r="U2951" s="398"/>
    </row>
    <row r="2952" spans="21:21" x14ac:dyDescent="0.2">
      <c r="U2952" s="398"/>
    </row>
    <row r="2953" spans="21:21" x14ac:dyDescent="0.2">
      <c r="U2953" s="398"/>
    </row>
    <row r="2954" spans="21:21" x14ac:dyDescent="0.2">
      <c r="U2954" s="398"/>
    </row>
    <row r="2955" spans="21:21" x14ac:dyDescent="0.2">
      <c r="U2955" s="398"/>
    </row>
    <row r="2956" spans="21:21" x14ac:dyDescent="0.2">
      <c r="U2956" s="398"/>
    </row>
    <row r="2957" spans="21:21" x14ac:dyDescent="0.2">
      <c r="U2957" s="398"/>
    </row>
    <row r="2958" spans="21:21" x14ac:dyDescent="0.2">
      <c r="U2958" s="398"/>
    </row>
    <row r="2959" spans="21:21" x14ac:dyDescent="0.2">
      <c r="U2959" s="398"/>
    </row>
    <row r="2960" spans="21:21" x14ac:dyDescent="0.2">
      <c r="U2960" s="398"/>
    </row>
    <row r="2961" spans="21:21" x14ac:dyDescent="0.2">
      <c r="U2961" s="398"/>
    </row>
    <row r="2962" spans="21:21" x14ac:dyDescent="0.2">
      <c r="U2962" s="398"/>
    </row>
    <row r="2963" spans="21:21" x14ac:dyDescent="0.2">
      <c r="U2963" s="398"/>
    </row>
    <row r="2964" spans="21:21" x14ac:dyDescent="0.2">
      <c r="U2964" s="398"/>
    </row>
    <row r="2965" spans="21:21" x14ac:dyDescent="0.2">
      <c r="U2965" s="398"/>
    </row>
    <row r="2966" spans="21:21" x14ac:dyDescent="0.2">
      <c r="U2966" s="398"/>
    </row>
    <row r="2967" spans="21:21" x14ac:dyDescent="0.2">
      <c r="U2967" s="398"/>
    </row>
    <row r="2968" spans="21:21" x14ac:dyDescent="0.2">
      <c r="U2968" s="398"/>
    </row>
    <row r="2969" spans="21:21" x14ac:dyDescent="0.2">
      <c r="U2969" s="398"/>
    </row>
    <row r="2970" spans="21:21" x14ac:dyDescent="0.2">
      <c r="U2970" s="398"/>
    </row>
    <row r="2971" spans="21:21" x14ac:dyDescent="0.2">
      <c r="U2971" s="398"/>
    </row>
    <row r="2972" spans="21:21" x14ac:dyDescent="0.2">
      <c r="U2972" s="398"/>
    </row>
    <row r="2973" spans="21:21" x14ac:dyDescent="0.2">
      <c r="U2973" s="398"/>
    </row>
    <row r="2974" spans="21:21" x14ac:dyDescent="0.2">
      <c r="U2974" s="398"/>
    </row>
    <row r="2975" spans="21:21" x14ac:dyDescent="0.2">
      <c r="U2975" s="398"/>
    </row>
    <row r="2976" spans="21:21" x14ac:dyDescent="0.2">
      <c r="U2976" s="398"/>
    </row>
    <row r="2977" spans="21:21" x14ac:dyDescent="0.2">
      <c r="U2977" s="398"/>
    </row>
    <row r="2978" spans="21:21" x14ac:dyDescent="0.2">
      <c r="U2978" s="398"/>
    </row>
    <row r="2979" spans="21:21" x14ac:dyDescent="0.2">
      <c r="U2979" s="398"/>
    </row>
    <row r="2980" spans="21:21" x14ac:dyDescent="0.2">
      <c r="U2980" s="398"/>
    </row>
    <row r="2981" spans="21:21" x14ac:dyDescent="0.2">
      <c r="U2981" s="398"/>
    </row>
    <row r="2982" spans="21:21" x14ac:dyDescent="0.2">
      <c r="U2982" s="398"/>
    </row>
    <row r="2983" spans="21:21" x14ac:dyDescent="0.2">
      <c r="U2983" s="398"/>
    </row>
    <row r="2984" spans="21:21" x14ac:dyDescent="0.2">
      <c r="U2984" s="398"/>
    </row>
    <row r="2985" spans="21:21" x14ac:dyDescent="0.2">
      <c r="U2985" s="398"/>
    </row>
    <row r="2986" spans="21:21" x14ac:dyDescent="0.2">
      <c r="U2986" s="398"/>
    </row>
    <row r="2987" spans="21:21" x14ac:dyDescent="0.2">
      <c r="U2987" s="398"/>
    </row>
    <row r="2988" spans="21:21" x14ac:dyDescent="0.2">
      <c r="U2988" s="398"/>
    </row>
    <row r="2989" spans="21:21" x14ac:dyDescent="0.2">
      <c r="U2989" s="398"/>
    </row>
    <row r="2990" spans="21:21" x14ac:dyDescent="0.2">
      <c r="U2990" s="398"/>
    </row>
    <row r="2991" spans="21:21" x14ac:dyDescent="0.2">
      <c r="U2991" s="398"/>
    </row>
    <row r="2992" spans="21:21" x14ac:dyDescent="0.2">
      <c r="U2992" s="398"/>
    </row>
    <row r="2993" spans="21:21" x14ac:dyDescent="0.2">
      <c r="U2993" s="398"/>
    </row>
    <row r="2994" spans="21:21" x14ac:dyDescent="0.2">
      <c r="U2994" s="398"/>
    </row>
    <row r="2995" spans="21:21" x14ac:dyDescent="0.2">
      <c r="U2995" s="398"/>
    </row>
    <row r="2996" spans="21:21" x14ac:dyDescent="0.2">
      <c r="U2996" s="398"/>
    </row>
    <row r="2997" spans="21:21" x14ac:dyDescent="0.2">
      <c r="U2997" s="398"/>
    </row>
    <row r="2998" spans="21:21" x14ac:dyDescent="0.2">
      <c r="U2998" s="398"/>
    </row>
    <row r="2999" spans="21:21" x14ac:dyDescent="0.2">
      <c r="U2999" s="398"/>
    </row>
    <row r="3000" spans="21:21" x14ac:dyDescent="0.2">
      <c r="U3000" s="398"/>
    </row>
    <row r="3001" spans="21:21" x14ac:dyDescent="0.2">
      <c r="U3001" s="398"/>
    </row>
    <row r="3002" spans="21:21" x14ac:dyDescent="0.2">
      <c r="U3002" s="398"/>
    </row>
    <row r="3003" spans="21:21" x14ac:dyDescent="0.2">
      <c r="U3003" s="398"/>
    </row>
    <row r="3004" spans="21:21" x14ac:dyDescent="0.2">
      <c r="U3004" s="398"/>
    </row>
    <row r="3005" spans="21:21" x14ac:dyDescent="0.2">
      <c r="U3005" s="398"/>
    </row>
    <row r="3006" spans="21:21" x14ac:dyDescent="0.2">
      <c r="U3006" s="398"/>
    </row>
    <row r="3007" spans="21:21" x14ac:dyDescent="0.2">
      <c r="U3007" s="398"/>
    </row>
    <row r="3008" spans="21:21" x14ac:dyDescent="0.2">
      <c r="U3008" s="398"/>
    </row>
    <row r="3009" spans="21:21" x14ac:dyDescent="0.2">
      <c r="U3009" s="398"/>
    </row>
    <row r="3010" spans="21:21" x14ac:dyDescent="0.2">
      <c r="U3010" s="398"/>
    </row>
    <row r="3011" spans="21:21" x14ac:dyDescent="0.2">
      <c r="U3011" s="398"/>
    </row>
    <row r="3012" spans="21:21" x14ac:dyDescent="0.2">
      <c r="U3012" s="398"/>
    </row>
    <row r="3013" spans="21:21" x14ac:dyDescent="0.2">
      <c r="U3013" s="398"/>
    </row>
    <row r="3014" spans="21:21" x14ac:dyDescent="0.2">
      <c r="U3014" s="398"/>
    </row>
    <row r="3015" spans="21:21" x14ac:dyDescent="0.2">
      <c r="U3015" s="398"/>
    </row>
    <row r="3016" spans="21:21" x14ac:dyDescent="0.2">
      <c r="U3016" s="398"/>
    </row>
    <row r="3017" spans="21:21" x14ac:dyDescent="0.2">
      <c r="U3017" s="398"/>
    </row>
    <row r="3018" spans="21:21" x14ac:dyDescent="0.2">
      <c r="U3018" s="398"/>
    </row>
    <row r="3019" spans="21:21" x14ac:dyDescent="0.2">
      <c r="U3019" s="398"/>
    </row>
    <row r="3020" spans="21:21" x14ac:dyDescent="0.2">
      <c r="U3020" s="398"/>
    </row>
    <row r="3021" spans="21:21" x14ac:dyDescent="0.2">
      <c r="U3021" s="398"/>
    </row>
    <row r="3022" spans="21:21" x14ac:dyDescent="0.2">
      <c r="U3022" s="398"/>
    </row>
    <row r="3023" spans="21:21" x14ac:dyDescent="0.2">
      <c r="U3023" s="398"/>
    </row>
    <row r="3024" spans="21:21" x14ac:dyDescent="0.2">
      <c r="U3024" s="398"/>
    </row>
    <row r="3025" spans="21:21" x14ac:dyDescent="0.2">
      <c r="U3025" s="398"/>
    </row>
    <row r="3026" spans="21:21" x14ac:dyDescent="0.2">
      <c r="U3026" s="398"/>
    </row>
    <row r="3027" spans="21:21" x14ac:dyDescent="0.2">
      <c r="U3027" s="398"/>
    </row>
    <row r="3028" spans="21:21" x14ac:dyDescent="0.2">
      <c r="U3028" s="398"/>
    </row>
    <row r="3029" spans="21:21" x14ac:dyDescent="0.2">
      <c r="U3029" s="398"/>
    </row>
    <row r="3030" spans="21:21" x14ac:dyDescent="0.2">
      <c r="U3030" s="398"/>
    </row>
    <row r="3031" spans="21:21" x14ac:dyDescent="0.2">
      <c r="U3031" s="398"/>
    </row>
    <row r="3032" spans="21:21" x14ac:dyDescent="0.2">
      <c r="U3032" s="398"/>
    </row>
    <row r="3033" spans="21:21" x14ac:dyDescent="0.2">
      <c r="U3033" s="398"/>
    </row>
    <row r="3034" spans="21:21" x14ac:dyDescent="0.2">
      <c r="U3034" s="398"/>
    </row>
    <row r="3035" spans="21:21" x14ac:dyDescent="0.2">
      <c r="U3035" s="398"/>
    </row>
    <row r="3036" spans="21:21" x14ac:dyDescent="0.2">
      <c r="U3036" s="398"/>
    </row>
    <row r="3037" spans="21:21" x14ac:dyDescent="0.2">
      <c r="U3037" s="398"/>
    </row>
    <row r="3038" spans="21:21" x14ac:dyDescent="0.2">
      <c r="U3038" s="398"/>
    </row>
    <row r="3039" spans="21:21" x14ac:dyDescent="0.2">
      <c r="U3039" s="398"/>
    </row>
    <row r="3040" spans="21:21" x14ac:dyDescent="0.2">
      <c r="U3040" s="398"/>
    </row>
    <row r="3041" spans="21:21" x14ac:dyDescent="0.2">
      <c r="U3041" s="398"/>
    </row>
    <row r="3042" spans="21:21" x14ac:dyDescent="0.2">
      <c r="U3042" s="398"/>
    </row>
    <row r="3043" spans="21:21" x14ac:dyDescent="0.2">
      <c r="U3043" s="398"/>
    </row>
    <row r="3044" spans="21:21" x14ac:dyDescent="0.2">
      <c r="U3044" s="398"/>
    </row>
    <row r="3045" spans="21:21" x14ac:dyDescent="0.2">
      <c r="U3045" s="398"/>
    </row>
    <row r="3046" spans="21:21" x14ac:dyDescent="0.2">
      <c r="U3046" s="398"/>
    </row>
    <row r="3047" spans="21:21" x14ac:dyDescent="0.2">
      <c r="U3047" s="398"/>
    </row>
    <row r="3048" spans="21:21" x14ac:dyDescent="0.2">
      <c r="U3048" s="398"/>
    </row>
    <row r="3049" spans="21:21" x14ac:dyDescent="0.2">
      <c r="U3049" s="398"/>
    </row>
    <row r="3050" spans="21:21" x14ac:dyDescent="0.2">
      <c r="U3050" s="398"/>
    </row>
    <row r="3051" spans="21:21" x14ac:dyDescent="0.2">
      <c r="U3051" s="398"/>
    </row>
    <row r="3052" spans="21:21" x14ac:dyDescent="0.2">
      <c r="U3052" s="398"/>
    </row>
    <row r="3053" spans="21:21" x14ac:dyDescent="0.2">
      <c r="U3053" s="398"/>
    </row>
    <row r="3054" spans="21:21" x14ac:dyDescent="0.2">
      <c r="U3054" s="398"/>
    </row>
    <row r="3055" spans="21:21" x14ac:dyDescent="0.2">
      <c r="U3055" s="398"/>
    </row>
    <row r="3056" spans="21:21" x14ac:dyDescent="0.2">
      <c r="U3056" s="398"/>
    </row>
    <row r="3057" spans="21:21" x14ac:dyDescent="0.2">
      <c r="U3057" s="398"/>
    </row>
    <row r="3058" spans="21:21" x14ac:dyDescent="0.2">
      <c r="U3058" s="398"/>
    </row>
    <row r="3059" spans="21:21" x14ac:dyDescent="0.2">
      <c r="U3059" s="398"/>
    </row>
    <row r="3060" spans="21:21" x14ac:dyDescent="0.2">
      <c r="U3060" s="398"/>
    </row>
    <row r="3061" spans="21:21" x14ac:dyDescent="0.2">
      <c r="U3061" s="398"/>
    </row>
    <row r="3062" spans="21:21" x14ac:dyDescent="0.2">
      <c r="U3062" s="398"/>
    </row>
    <row r="3063" spans="21:21" x14ac:dyDescent="0.2">
      <c r="U3063" s="398"/>
    </row>
    <row r="3064" spans="21:21" x14ac:dyDescent="0.2">
      <c r="U3064" s="398"/>
    </row>
    <row r="3065" spans="21:21" x14ac:dyDescent="0.2">
      <c r="U3065" s="398"/>
    </row>
    <row r="3066" spans="21:21" x14ac:dyDescent="0.2">
      <c r="U3066" s="398"/>
    </row>
    <row r="3067" spans="21:21" x14ac:dyDescent="0.2">
      <c r="U3067" s="398"/>
    </row>
    <row r="3068" spans="21:21" x14ac:dyDescent="0.2">
      <c r="U3068" s="398"/>
    </row>
    <row r="3069" spans="21:21" x14ac:dyDescent="0.2">
      <c r="U3069" s="398"/>
    </row>
    <row r="3070" spans="21:21" x14ac:dyDescent="0.2">
      <c r="U3070" s="398"/>
    </row>
    <row r="3071" spans="21:21" x14ac:dyDescent="0.2">
      <c r="U3071" s="398"/>
    </row>
    <row r="3072" spans="21:21" x14ac:dyDescent="0.2">
      <c r="U3072" s="398"/>
    </row>
    <row r="3073" spans="21:21" x14ac:dyDescent="0.2">
      <c r="U3073" s="398"/>
    </row>
    <row r="3074" spans="21:21" x14ac:dyDescent="0.2">
      <c r="U3074" s="398"/>
    </row>
    <row r="3075" spans="21:21" x14ac:dyDescent="0.2">
      <c r="U3075" s="398"/>
    </row>
    <row r="3076" spans="21:21" x14ac:dyDescent="0.2">
      <c r="U3076" s="398"/>
    </row>
    <row r="3077" spans="21:21" x14ac:dyDescent="0.2">
      <c r="U3077" s="398"/>
    </row>
    <row r="3078" spans="21:21" x14ac:dyDescent="0.2">
      <c r="U3078" s="398"/>
    </row>
    <row r="3079" spans="21:21" x14ac:dyDescent="0.2">
      <c r="U3079" s="398"/>
    </row>
    <row r="3080" spans="21:21" x14ac:dyDescent="0.2">
      <c r="U3080" s="398"/>
    </row>
    <row r="3081" spans="21:21" x14ac:dyDescent="0.2">
      <c r="U3081" s="398"/>
    </row>
    <row r="3082" spans="21:21" x14ac:dyDescent="0.2">
      <c r="U3082" s="398"/>
    </row>
    <row r="3083" spans="21:21" x14ac:dyDescent="0.2">
      <c r="U3083" s="398"/>
    </row>
    <row r="3084" spans="21:21" x14ac:dyDescent="0.2">
      <c r="U3084" s="398"/>
    </row>
    <row r="3085" spans="21:21" x14ac:dyDescent="0.2">
      <c r="U3085" s="398"/>
    </row>
    <row r="3086" spans="21:21" x14ac:dyDescent="0.2">
      <c r="U3086" s="398"/>
    </row>
    <row r="3087" spans="21:21" x14ac:dyDescent="0.2">
      <c r="U3087" s="398"/>
    </row>
    <row r="3088" spans="21:21" x14ac:dyDescent="0.2">
      <c r="U3088" s="398"/>
    </row>
    <row r="3089" spans="21:21" x14ac:dyDescent="0.2">
      <c r="U3089" s="398"/>
    </row>
    <row r="3090" spans="21:21" x14ac:dyDescent="0.2">
      <c r="U3090" s="398"/>
    </row>
    <row r="3091" spans="21:21" x14ac:dyDescent="0.2">
      <c r="U3091" s="398"/>
    </row>
    <row r="3092" spans="21:21" x14ac:dyDescent="0.2">
      <c r="U3092" s="398"/>
    </row>
    <row r="3093" spans="21:21" x14ac:dyDescent="0.2">
      <c r="U3093" s="398"/>
    </row>
    <row r="3094" spans="21:21" x14ac:dyDescent="0.2">
      <c r="U3094" s="398"/>
    </row>
    <row r="3095" spans="21:21" x14ac:dyDescent="0.2">
      <c r="U3095" s="398"/>
    </row>
    <row r="3096" spans="21:21" x14ac:dyDescent="0.2">
      <c r="U3096" s="398"/>
    </row>
    <row r="3097" spans="21:21" x14ac:dyDescent="0.2">
      <c r="U3097" s="398"/>
    </row>
    <row r="3098" spans="21:21" x14ac:dyDescent="0.2">
      <c r="U3098" s="398"/>
    </row>
    <row r="3099" spans="21:21" x14ac:dyDescent="0.2">
      <c r="U3099" s="398"/>
    </row>
    <row r="3100" spans="21:21" x14ac:dyDescent="0.2">
      <c r="U3100" s="398"/>
    </row>
    <row r="3101" spans="21:21" x14ac:dyDescent="0.2">
      <c r="U3101" s="398"/>
    </row>
    <row r="3102" spans="21:21" x14ac:dyDescent="0.2">
      <c r="U3102" s="398"/>
    </row>
    <row r="3103" spans="21:21" x14ac:dyDescent="0.2">
      <c r="U3103" s="398"/>
    </row>
    <row r="3104" spans="21:21" x14ac:dyDescent="0.2">
      <c r="U3104" s="398"/>
    </row>
    <row r="3105" spans="21:21" x14ac:dyDescent="0.2">
      <c r="U3105" s="398"/>
    </row>
    <row r="3106" spans="21:21" x14ac:dyDescent="0.2">
      <c r="U3106" s="398"/>
    </row>
    <row r="3107" spans="21:21" x14ac:dyDescent="0.2">
      <c r="U3107" s="398"/>
    </row>
    <row r="3108" spans="21:21" x14ac:dyDescent="0.2">
      <c r="U3108" s="398"/>
    </row>
    <row r="3109" spans="21:21" x14ac:dyDescent="0.2">
      <c r="U3109" s="398"/>
    </row>
    <row r="3110" spans="21:21" x14ac:dyDescent="0.2">
      <c r="U3110" s="398"/>
    </row>
    <row r="3111" spans="21:21" x14ac:dyDescent="0.2">
      <c r="U3111" s="398"/>
    </row>
    <row r="3112" spans="21:21" x14ac:dyDescent="0.2">
      <c r="U3112" s="398"/>
    </row>
    <row r="3113" spans="21:21" x14ac:dyDescent="0.2">
      <c r="U3113" s="398"/>
    </row>
    <row r="3114" spans="21:21" x14ac:dyDescent="0.2">
      <c r="U3114" s="398"/>
    </row>
    <row r="3115" spans="21:21" x14ac:dyDescent="0.2">
      <c r="U3115" s="398"/>
    </row>
    <row r="3116" spans="21:21" x14ac:dyDescent="0.2">
      <c r="U3116" s="398"/>
    </row>
    <row r="3117" spans="21:21" x14ac:dyDescent="0.2">
      <c r="U3117" s="398"/>
    </row>
    <row r="3118" spans="21:21" x14ac:dyDescent="0.2">
      <c r="U3118" s="398"/>
    </row>
    <row r="3119" spans="21:21" x14ac:dyDescent="0.2">
      <c r="U3119" s="398"/>
    </row>
    <row r="3120" spans="21:21" x14ac:dyDescent="0.2">
      <c r="U3120" s="398"/>
    </row>
    <row r="3121" spans="21:21" x14ac:dyDescent="0.2">
      <c r="U3121" s="398"/>
    </row>
    <row r="3122" spans="21:21" x14ac:dyDescent="0.2">
      <c r="U3122" s="398"/>
    </row>
    <row r="3123" spans="21:21" x14ac:dyDescent="0.2">
      <c r="U3123" s="398"/>
    </row>
    <row r="3124" spans="21:21" x14ac:dyDescent="0.2">
      <c r="U3124" s="398"/>
    </row>
    <row r="3125" spans="21:21" x14ac:dyDescent="0.2">
      <c r="U3125" s="398"/>
    </row>
    <row r="3126" spans="21:21" x14ac:dyDescent="0.2">
      <c r="U3126" s="398"/>
    </row>
    <row r="3127" spans="21:21" x14ac:dyDescent="0.2">
      <c r="U3127" s="398"/>
    </row>
    <row r="3128" spans="21:21" x14ac:dyDescent="0.2">
      <c r="U3128" s="398"/>
    </row>
    <row r="3129" spans="21:21" x14ac:dyDescent="0.2">
      <c r="U3129" s="398"/>
    </row>
    <row r="3130" spans="21:21" x14ac:dyDescent="0.2">
      <c r="U3130" s="398"/>
    </row>
    <row r="3131" spans="21:21" x14ac:dyDescent="0.2">
      <c r="U3131" s="398"/>
    </row>
    <row r="3132" spans="21:21" x14ac:dyDescent="0.2">
      <c r="U3132" s="398"/>
    </row>
    <row r="3133" spans="21:21" x14ac:dyDescent="0.2">
      <c r="U3133" s="398"/>
    </row>
    <row r="3134" spans="21:21" x14ac:dyDescent="0.2">
      <c r="U3134" s="398"/>
    </row>
    <row r="3135" spans="21:21" x14ac:dyDescent="0.2">
      <c r="U3135" s="398"/>
    </row>
    <row r="3136" spans="21:21" x14ac:dyDescent="0.2">
      <c r="U3136" s="398"/>
    </row>
    <row r="3137" spans="21:21" x14ac:dyDescent="0.2">
      <c r="U3137" s="398"/>
    </row>
    <row r="3138" spans="21:21" x14ac:dyDescent="0.2">
      <c r="U3138" s="398"/>
    </row>
    <row r="3139" spans="21:21" x14ac:dyDescent="0.2">
      <c r="U3139" s="398"/>
    </row>
    <row r="3140" spans="21:21" x14ac:dyDescent="0.2">
      <c r="U3140" s="398"/>
    </row>
    <row r="3141" spans="21:21" x14ac:dyDescent="0.2">
      <c r="U3141" s="398"/>
    </row>
    <row r="3142" spans="21:21" x14ac:dyDescent="0.2">
      <c r="U3142" s="398"/>
    </row>
    <row r="3143" spans="21:21" x14ac:dyDescent="0.2">
      <c r="U3143" s="398"/>
    </row>
    <row r="3144" spans="21:21" x14ac:dyDescent="0.2">
      <c r="U3144" s="398"/>
    </row>
    <row r="3145" spans="21:21" x14ac:dyDescent="0.2">
      <c r="U3145" s="398"/>
    </row>
    <row r="3146" spans="21:21" x14ac:dyDescent="0.2">
      <c r="U3146" s="398"/>
    </row>
    <row r="3147" spans="21:21" x14ac:dyDescent="0.2">
      <c r="U3147" s="398"/>
    </row>
    <row r="3148" spans="21:21" x14ac:dyDescent="0.2">
      <c r="U3148" s="398"/>
    </row>
    <row r="3149" spans="21:21" x14ac:dyDescent="0.2">
      <c r="U3149" s="398"/>
    </row>
    <row r="3150" spans="21:21" x14ac:dyDescent="0.2">
      <c r="U3150" s="398"/>
    </row>
    <row r="3151" spans="21:21" x14ac:dyDescent="0.2">
      <c r="U3151" s="398"/>
    </row>
    <row r="3152" spans="21:21" x14ac:dyDescent="0.2">
      <c r="U3152" s="398"/>
    </row>
    <row r="3153" spans="21:21" x14ac:dyDescent="0.2">
      <c r="U3153" s="398"/>
    </row>
    <row r="3154" spans="21:21" x14ac:dyDescent="0.2">
      <c r="U3154" s="398"/>
    </row>
    <row r="3155" spans="21:21" x14ac:dyDescent="0.2">
      <c r="U3155" s="398"/>
    </row>
    <row r="3156" spans="21:21" x14ac:dyDescent="0.2">
      <c r="U3156" s="398"/>
    </row>
    <row r="3157" spans="21:21" x14ac:dyDescent="0.2">
      <c r="U3157" s="398"/>
    </row>
    <row r="3158" spans="21:21" x14ac:dyDescent="0.2">
      <c r="U3158" s="398"/>
    </row>
    <row r="3159" spans="21:21" x14ac:dyDescent="0.2">
      <c r="U3159" s="398"/>
    </row>
    <row r="3160" spans="21:21" x14ac:dyDescent="0.2">
      <c r="U3160" s="398"/>
    </row>
    <row r="3161" spans="21:21" x14ac:dyDescent="0.2">
      <c r="U3161" s="398"/>
    </row>
    <row r="3162" spans="21:21" x14ac:dyDescent="0.2">
      <c r="U3162" s="398"/>
    </row>
    <row r="3163" spans="21:21" x14ac:dyDescent="0.2">
      <c r="U3163" s="398"/>
    </row>
    <row r="3164" spans="21:21" x14ac:dyDescent="0.2">
      <c r="U3164" s="398"/>
    </row>
    <row r="3165" spans="21:21" x14ac:dyDescent="0.2">
      <c r="U3165" s="398"/>
    </row>
    <row r="3166" spans="21:21" x14ac:dyDescent="0.2">
      <c r="U3166" s="398"/>
    </row>
    <row r="3167" spans="21:21" x14ac:dyDescent="0.2">
      <c r="U3167" s="398"/>
    </row>
    <row r="3168" spans="21:21" x14ac:dyDescent="0.2">
      <c r="U3168" s="398"/>
    </row>
    <row r="3169" spans="21:21" x14ac:dyDescent="0.2">
      <c r="U3169" s="398"/>
    </row>
    <row r="3170" spans="21:21" x14ac:dyDescent="0.2">
      <c r="U3170" s="398"/>
    </row>
    <row r="3171" spans="21:21" x14ac:dyDescent="0.2">
      <c r="U3171" s="398"/>
    </row>
    <row r="3172" spans="21:21" x14ac:dyDescent="0.2">
      <c r="U3172" s="398"/>
    </row>
    <row r="3173" spans="21:21" x14ac:dyDescent="0.2">
      <c r="U3173" s="398"/>
    </row>
    <row r="3174" spans="21:21" x14ac:dyDescent="0.2">
      <c r="U3174" s="398"/>
    </row>
    <row r="3175" spans="21:21" x14ac:dyDescent="0.2">
      <c r="U3175" s="398"/>
    </row>
    <row r="3176" spans="21:21" x14ac:dyDescent="0.2">
      <c r="U3176" s="398"/>
    </row>
    <row r="3177" spans="21:21" x14ac:dyDescent="0.2">
      <c r="U3177" s="398"/>
    </row>
    <row r="3178" spans="21:21" x14ac:dyDescent="0.2">
      <c r="U3178" s="398"/>
    </row>
    <row r="3179" spans="21:21" x14ac:dyDescent="0.2">
      <c r="U3179" s="398"/>
    </row>
    <row r="3180" spans="21:21" x14ac:dyDescent="0.2">
      <c r="U3180" s="398"/>
    </row>
    <row r="3181" spans="21:21" x14ac:dyDescent="0.2">
      <c r="U3181" s="398"/>
    </row>
    <row r="3182" spans="21:21" x14ac:dyDescent="0.2">
      <c r="U3182" s="398"/>
    </row>
    <row r="3183" spans="21:21" x14ac:dyDescent="0.2">
      <c r="U3183" s="398"/>
    </row>
    <row r="3184" spans="21:21" x14ac:dyDescent="0.2">
      <c r="U3184" s="398"/>
    </row>
    <row r="3185" spans="21:21" x14ac:dyDescent="0.2">
      <c r="U3185" s="398"/>
    </row>
    <row r="3186" spans="21:21" x14ac:dyDescent="0.2">
      <c r="U3186" s="398"/>
    </row>
    <row r="3187" spans="21:21" x14ac:dyDescent="0.2">
      <c r="U3187" s="398"/>
    </row>
    <row r="3188" spans="21:21" x14ac:dyDescent="0.2">
      <c r="U3188" s="398"/>
    </row>
    <row r="3189" spans="21:21" x14ac:dyDescent="0.2">
      <c r="U3189" s="398"/>
    </row>
    <row r="3190" spans="21:21" x14ac:dyDescent="0.2">
      <c r="U3190" s="398"/>
    </row>
    <row r="3191" spans="21:21" x14ac:dyDescent="0.2">
      <c r="U3191" s="398"/>
    </row>
    <row r="3192" spans="21:21" x14ac:dyDescent="0.2">
      <c r="U3192" s="398"/>
    </row>
    <row r="3193" spans="21:21" x14ac:dyDescent="0.2">
      <c r="U3193" s="398"/>
    </row>
    <row r="3194" spans="21:21" x14ac:dyDescent="0.2">
      <c r="U3194" s="398"/>
    </row>
    <row r="3195" spans="21:21" x14ac:dyDescent="0.2">
      <c r="U3195" s="398"/>
    </row>
    <row r="3196" spans="21:21" x14ac:dyDescent="0.2">
      <c r="U3196" s="398"/>
    </row>
    <row r="3197" spans="21:21" x14ac:dyDescent="0.2">
      <c r="U3197" s="398"/>
    </row>
    <row r="3198" spans="21:21" x14ac:dyDescent="0.2">
      <c r="U3198" s="398"/>
    </row>
    <row r="3199" spans="21:21" x14ac:dyDescent="0.2">
      <c r="U3199" s="398"/>
    </row>
    <row r="3200" spans="21:21" x14ac:dyDescent="0.2">
      <c r="U3200" s="398"/>
    </row>
    <row r="3201" spans="21:21" x14ac:dyDescent="0.2">
      <c r="U3201" s="398"/>
    </row>
    <row r="3202" spans="21:21" x14ac:dyDescent="0.2">
      <c r="U3202" s="398"/>
    </row>
    <row r="3203" spans="21:21" x14ac:dyDescent="0.2">
      <c r="U3203" s="398"/>
    </row>
    <row r="3204" spans="21:21" x14ac:dyDescent="0.2">
      <c r="U3204" s="398"/>
    </row>
    <row r="3205" spans="21:21" x14ac:dyDescent="0.2">
      <c r="U3205" s="398"/>
    </row>
    <row r="3206" spans="21:21" x14ac:dyDescent="0.2">
      <c r="U3206" s="398"/>
    </row>
    <row r="3207" spans="21:21" x14ac:dyDescent="0.2">
      <c r="U3207" s="398"/>
    </row>
    <row r="3208" spans="21:21" x14ac:dyDescent="0.2">
      <c r="U3208" s="398"/>
    </row>
    <row r="3209" spans="21:21" x14ac:dyDescent="0.2">
      <c r="U3209" s="398"/>
    </row>
    <row r="3210" spans="21:21" x14ac:dyDescent="0.2">
      <c r="U3210" s="398"/>
    </row>
    <row r="3211" spans="21:21" x14ac:dyDescent="0.2">
      <c r="U3211" s="398"/>
    </row>
    <row r="3212" spans="21:21" x14ac:dyDescent="0.2">
      <c r="U3212" s="398"/>
    </row>
    <row r="3213" spans="21:21" x14ac:dyDescent="0.2">
      <c r="U3213" s="398"/>
    </row>
    <row r="3214" spans="21:21" x14ac:dyDescent="0.2">
      <c r="U3214" s="398"/>
    </row>
    <row r="3215" spans="21:21" x14ac:dyDescent="0.2">
      <c r="U3215" s="398"/>
    </row>
    <row r="3216" spans="21:21" x14ac:dyDescent="0.2">
      <c r="U3216" s="398"/>
    </row>
    <row r="3217" spans="21:21" x14ac:dyDescent="0.2">
      <c r="U3217" s="398"/>
    </row>
    <row r="3218" spans="21:21" x14ac:dyDescent="0.2">
      <c r="U3218" s="398"/>
    </row>
    <row r="3219" spans="21:21" x14ac:dyDescent="0.2">
      <c r="U3219" s="398"/>
    </row>
    <row r="3220" spans="21:21" x14ac:dyDescent="0.2">
      <c r="U3220" s="398"/>
    </row>
    <row r="3221" spans="21:21" x14ac:dyDescent="0.2">
      <c r="U3221" s="398"/>
    </row>
    <row r="3222" spans="21:21" x14ac:dyDescent="0.2">
      <c r="U3222" s="398"/>
    </row>
    <row r="3223" spans="21:21" x14ac:dyDescent="0.2">
      <c r="U3223" s="398"/>
    </row>
    <row r="3224" spans="21:21" x14ac:dyDescent="0.2">
      <c r="U3224" s="398"/>
    </row>
    <row r="3225" spans="21:21" x14ac:dyDescent="0.2">
      <c r="U3225" s="398"/>
    </row>
    <row r="3226" spans="21:21" x14ac:dyDescent="0.2">
      <c r="U3226" s="398"/>
    </row>
    <row r="3227" spans="21:21" x14ac:dyDescent="0.2">
      <c r="U3227" s="398"/>
    </row>
    <row r="3228" spans="21:21" x14ac:dyDescent="0.2">
      <c r="U3228" s="398"/>
    </row>
    <row r="3229" spans="21:21" x14ac:dyDescent="0.2">
      <c r="U3229" s="398"/>
    </row>
    <row r="3230" spans="21:21" x14ac:dyDescent="0.2">
      <c r="U3230" s="398"/>
    </row>
    <row r="3231" spans="21:21" x14ac:dyDescent="0.2">
      <c r="U3231" s="398"/>
    </row>
    <row r="3232" spans="21:21" x14ac:dyDescent="0.2">
      <c r="U3232" s="398"/>
    </row>
    <row r="3233" spans="21:21" x14ac:dyDescent="0.2">
      <c r="U3233" s="398"/>
    </row>
    <row r="3234" spans="21:21" x14ac:dyDescent="0.2">
      <c r="U3234" s="398"/>
    </row>
    <row r="3235" spans="21:21" x14ac:dyDescent="0.2">
      <c r="U3235" s="398"/>
    </row>
    <row r="3236" spans="21:21" x14ac:dyDescent="0.2">
      <c r="U3236" s="398"/>
    </row>
    <row r="3237" spans="21:21" x14ac:dyDescent="0.2">
      <c r="U3237" s="398"/>
    </row>
    <row r="3238" spans="21:21" x14ac:dyDescent="0.2">
      <c r="U3238" s="398"/>
    </row>
    <row r="3239" spans="21:21" x14ac:dyDescent="0.2">
      <c r="U3239" s="398"/>
    </row>
    <row r="3240" spans="21:21" x14ac:dyDescent="0.2">
      <c r="U3240" s="398"/>
    </row>
    <row r="3241" spans="21:21" x14ac:dyDescent="0.2">
      <c r="U3241" s="398"/>
    </row>
    <row r="3242" spans="21:21" x14ac:dyDescent="0.2">
      <c r="U3242" s="398"/>
    </row>
    <row r="3243" spans="21:21" x14ac:dyDescent="0.2">
      <c r="U3243" s="398"/>
    </row>
    <row r="3244" spans="21:21" x14ac:dyDescent="0.2">
      <c r="U3244" s="398"/>
    </row>
    <row r="3245" spans="21:21" x14ac:dyDescent="0.2">
      <c r="U3245" s="398"/>
    </row>
    <row r="3246" spans="21:21" x14ac:dyDescent="0.2">
      <c r="U3246" s="398"/>
    </row>
    <row r="3247" spans="21:21" x14ac:dyDescent="0.2">
      <c r="U3247" s="398"/>
    </row>
    <row r="3248" spans="21:21" x14ac:dyDescent="0.2">
      <c r="U3248" s="398"/>
    </row>
    <row r="3249" spans="21:21" x14ac:dyDescent="0.2">
      <c r="U3249" s="398"/>
    </row>
    <row r="3250" spans="21:21" x14ac:dyDescent="0.2">
      <c r="U3250" s="398"/>
    </row>
    <row r="3251" spans="21:21" x14ac:dyDescent="0.2">
      <c r="U3251" s="398"/>
    </row>
    <row r="3252" spans="21:21" x14ac:dyDescent="0.2">
      <c r="U3252" s="398"/>
    </row>
    <row r="3253" spans="21:21" x14ac:dyDescent="0.2">
      <c r="U3253" s="398"/>
    </row>
    <row r="3254" spans="21:21" x14ac:dyDescent="0.2">
      <c r="U3254" s="398"/>
    </row>
    <row r="3255" spans="21:21" x14ac:dyDescent="0.2">
      <c r="U3255" s="398"/>
    </row>
    <row r="3256" spans="21:21" x14ac:dyDescent="0.2">
      <c r="U3256" s="398"/>
    </row>
    <row r="3257" spans="21:21" x14ac:dyDescent="0.2">
      <c r="U3257" s="398"/>
    </row>
    <row r="3258" spans="21:21" x14ac:dyDescent="0.2">
      <c r="U3258" s="398"/>
    </row>
    <row r="3259" spans="21:21" x14ac:dyDescent="0.2">
      <c r="U3259" s="398"/>
    </row>
    <row r="3260" spans="21:21" x14ac:dyDescent="0.2">
      <c r="U3260" s="398"/>
    </row>
    <row r="3261" spans="21:21" x14ac:dyDescent="0.2">
      <c r="U3261" s="398"/>
    </row>
    <row r="3262" spans="21:21" x14ac:dyDescent="0.2">
      <c r="U3262" s="398"/>
    </row>
    <row r="3263" spans="21:21" x14ac:dyDescent="0.2">
      <c r="U3263" s="398"/>
    </row>
    <row r="3264" spans="21:21" x14ac:dyDescent="0.2">
      <c r="U3264" s="398"/>
    </row>
    <row r="3265" spans="21:21" x14ac:dyDescent="0.2">
      <c r="U3265" s="398"/>
    </row>
    <row r="3266" spans="21:21" x14ac:dyDescent="0.2">
      <c r="U3266" s="398"/>
    </row>
    <row r="3267" spans="21:21" x14ac:dyDescent="0.2">
      <c r="U3267" s="398"/>
    </row>
    <row r="3268" spans="21:21" x14ac:dyDescent="0.2">
      <c r="U3268" s="398"/>
    </row>
    <row r="3269" spans="21:21" x14ac:dyDescent="0.2">
      <c r="U3269" s="398"/>
    </row>
    <row r="3270" spans="21:21" x14ac:dyDescent="0.2">
      <c r="U3270" s="398"/>
    </row>
    <row r="3271" spans="21:21" x14ac:dyDescent="0.2">
      <c r="U3271" s="398"/>
    </row>
    <row r="3272" spans="21:21" x14ac:dyDescent="0.2">
      <c r="U3272" s="398"/>
    </row>
    <row r="3273" spans="21:21" x14ac:dyDescent="0.2">
      <c r="U3273" s="398"/>
    </row>
    <row r="3274" spans="21:21" x14ac:dyDescent="0.2">
      <c r="U3274" s="398"/>
    </row>
    <row r="3275" spans="21:21" x14ac:dyDescent="0.2">
      <c r="U3275" s="398"/>
    </row>
    <row r="3276" spans="21:21" x14ac:dyDescent="0.2">
      <c r="U3276" s="398"/>
    </row>
    <row r="3277" spans="21:21" x14ac:dyDescent="0.2">
      <c r="U3277" s="398"/>
    </row>
    <row r="3278" spans="21:21" x14ac:dyDescent="0.2">
      <c r="U3278" s="398"/>
    </row>
    <row r="3279" spans="21:21" x14ac:dyDescent="0.2">
      <c r="U3279" s="398"/>
    </row>
    <row r="3280" spans="21:21" x14ac:dyDescent="0.2">
      <c r="U3280" s="398"/>
    </row>
    <row r="3281" spans="21:21" x14ac:dyDescent="0.2">
      <c r="U3281" s="398"/>
    </row>
    <row r="3282" spans="21:21" x14ac:dyDescent="0.2">
      <c r="U3282" s="398"/>
    </row>
    <row r="3283" spans="21:21" x14ac:dyDescent="0.2">
      <c r="U3283" s="398"/>
    </row>
    <row r="3284" spans="21:21" x14ac:dyDescent="0.2">
      <c r="U3284" s="398"/>
    </row>
    <row r="3285" spans="21:21" x14ac:dyDescent="0.2">
      <c r="U3285" s="398"/>
    </row>
    <row r="3286" spans="21:21" x14ac:dyDescent="0.2">
      <c r="U3286" s="398"/>
    </row>
    <row r="3287" spans="21:21" x14ac:dyDescent="0.2">
      <c r="U3287" s="398"/>
    </row>
    <row r="3288" spans="21:21" x14ac:dyDescent="0.2">
      <c r="U3288" s="398"/>
    </row>
    <row r="3289" spans="21:21" x14ac:dyDescent="0.2">
      <c r="U3289" s="398"/>
    </row>
    <row r="3290" spans="21:21" x14ac:dyDescent="0.2">
      <c r="U3290" s="398"/>
    </row>
    <row r="3291" spans="21:21" x14ac:dyDescent="0.2">
      <c r="U3291" s="398"/>
    </row>
    <row r="3292" spans="21:21" x14ac:dyDescent="0.2">
      <c r="U3292" s="398"/>
    </row>
    <row r="3293" spans="21:21" x14ac:dyDescent="0.2">
      <c r="U3293" s="398"/>
    </row>
    <row r="3294" spans="21:21" x14ac:dyDescent="0.2">
      <c r="U3294" s="398"/>
    </row>
    <row r="3295" spans="21:21" x14ac:dyDescent="0.2">
      <c r="U3295" s="398"/>
    </row>
    <row r="3296" spans="21:21" x14ac:dyDescent="0.2">
      <c r="U3296" s="398"/>
    </row>
    <row r="3297" spans="21:21" x14ac:dyDescent="0.2">
      <c r="U3297" s="398"/>
    </row>
    <row r="3298" spans="21:21" x14ac:dyDescent="0.2">
      <c r="U3298" s="398"/>
    </row>
    <row r="3299" spans="21:21" x14ac:dyDescent="0.2">
      <c r="U3299" s="398"/>
    </row>
    <row r="3300" spans="21:21" x14ac:dyDescent="0.2">
      <c r="U3300" s="398"/>
    </row>
    <row r="3301" spans="21:21" x14ac:dyDescent="0.2">
      <c r="U3301" s="398"/>
    </row>
    <row r="3302" spans="21:21" x14ac:dyDescent="0.2">
      <c r="U3302" s="398"/>
    </row>
    <row r="3303" spans="21:21" x14ac:dyDescent="0.2">
      <c r="U3303" s="398"/>
    </row>
    <row r="3304" spans="21:21" x14ac:dyDescent="0.2">
      <c r="U3304" s="398"/>
    </row>
    <row r="3305" spans="21:21" x14ac:dyDescent="0.2">
      <c r="U3305" s="398"/>
    </row>
    <row r="3306" spans="21:21" x14ac:dyDescent="0.2">
      <c r="U3306" s="398"/>
    </row>
    <row r="3307" spans="21:21" x14ac:dyDescent="0.2">
      <c r="U3307" s="398"/>
    </row>
    <row r="3308" spans="21:21" x14ac:dyDescent="0.2">
      <c r="U3308" s="398"/>
    </row>
    <row r="3309" spans="21:21" x14ac:dyDescent="0.2">
      <c r="U3309" s="398"/>
    </row>
    <row r="3310" spans="21:21" x14ac:dyDescent="0.2">
      <c r="U3310" s="398"/>
    </row>
    <row r="3311" spans="21:21" x14ac:dyDescent="0.2">
      <c r="U3311" s="398"/>
    </row>
    <row r="3312" spans="21:21" x14ac:dyDescent="0.2">
      <c r="U3312" s="398"/>
    </row>
    <row r="3313" spans="21:21" x14ac:dyDescent="0.2">
      <c r="U3313" s="398"/>
    </row>
    <row r="3314" spans="21:21" x14ac:dyDescent="0.2">
      <c r="U3314" s="398"/>
    </row>
    <row r="3315" spans="21:21" x14ac:dyDescent="0.2">
      <c r="U3315" s="398"/>
    </row>
    <row r="3316" spans="21:21" x14ac:dyDescent="0.2">
      <c r="U3316" s="398"/>
    </row>
    <row r="3317" spans="21:21" x14ac:dyDescent="0.2">
      <c r="U3317" s="398"/>
    </row>
    <row r="3318" spans="21:21" x14ac:dyDescent="0.2">
      <c r="U3318" s="398"/>
    </row>
    <row r="3319" spans="21:21" x14ac:dyDescent="0.2">
      <c r="U3319" s="398"/>
    </row>
    <row r="3320" spans="21:21" x14ac:dyDescent="0.2">
      <c r="U3320" s="398"/>
    </row>
    <row r="3321" spans="21:21" x14ac:dyDescent="0.2">
      <c r="U3321" s="398"/>
    </row>
    <row r="3322" spans="21:21" x14ac:dyDescent="0.2">
      <c r="U3322" s="398"/>
    </row>
    <row r="3323" spans="21:21" x14ac:dyDescent="0.2">
      <c r="U3323" s="398"/>
    </row>
    <row r="3324" spans="21:21" x14ac:dyDescent="0.2">
      <c r="U3324" s="398"/>
    </row>
    <row r="3325" spans="21:21" x14ac:dyDescent="0.2">
      <c r="U3325" s="398"/>
    </row>
    <row r="3326" spans="21:21" x14ac:dyDescent="0.2">
      <c r="U3326" s="398"/>
    </row>
    <row r="3327" spans="21:21" x14ac:dyDescent="0.2">
      <c r="U3327" s="398"/>
    </row>
    <row r="3328" spans="21:21" x14ac:dyDescent="0.2">
      <c r="U3328" s="398"/>
    </row>
    <row r="3329" spans="21:21" x14ac:dyDescent="0.2">
      <c r="U3329" s="398"/>
    </row>
    <row r="3330" spans="21:21" x14ac:dyDescent="0.2">
      <c r="U3330" s="398"/>
    </row>
    <row r="3331" spans="21:21" x14ac:dyDescent="0.2">
      <c r="U3331" s="398"/>
    </row>
    <row r="3332" spans="21:21" x14ac:dyDescent="0.2">
      <c r="U3332" s="398"/>
    </row>
    <row r="3333" spans="21:21" x14ac:dyDescent="0.2">
      <c r="U3333" s="398"/>
    </row>
    <row r="3334" spans="21:21" x14ac:dyDescent="0.2">
      <c r="U3334" s="398"/>
    </row>
    <row r="3335" spans="21:21" x14ac:dyDescent="0.2">
      <c r="U3335" s="398"/>
    </row>
    <row r="3336" spans="21:21" x14ac:dyDescent="0.2">
      <c r="U3336" s="398"/>
    </row>
    <row r="3337" spans="21:21" x14ac:dyDescent="0.2">
      <c r="U3337" s="398"/>
    </row>
    <row r="3338" spans="21:21" x14ac:dyDescent="0.2">
      <c r="U3338" s="398"/>
    </row>
    <row r="3339" spans="21:21" x14ac:dyDescent="0.2">
      <c r="U3339" s="398"/>
    </row>
    <row r="3340" spans="21:21" x14ac:dyDescent="0.2">
      <c r="U3340" s="398"/>
    </row>
    <row r="3341" spans="21:21" x14ac:dyDescent="0.2">
      <c r="U3341" s="398"/>
    </row>
    <row r="3342" spans="21:21" x14ac:dyDescent="0.2">
      <c r="U3342" s="398"/>
    </row>
    <row r="3343" spans="21:21" x14ac:dyDescent="0.2">
      <c r="U3343" s="398"/>
    </row>
    <row r="3344" spans="21:21" x14ac:dyDescent="0.2">
      <c r="U3344" s="398"/>
    </row>
    <row r="3345" spans="21:21" x14ac:dyDescent="0.2">
      <c r="U3345" s="398"/>
    </row>
    <row r="3346" spans="21:21" x14ac:dyDescent="0.2">
      <c r="U3346" s="398"/>
    </row>
    <row r="3347" spans="21:21" x14ac:dyDescent="0.2">
      <c r="U3347" s="398"/>
    </row>
    <row r="3348" spans="21:21" x14ac:dyDescent="0.2">
      <c r="U3348" s="398"/>
    </row>
    <row r="3349" spans="21:21" x14ac:dyDescent="0.2">
      <c r="U3349" s="398"/>
    </row>
    <row r="3350" spans="21:21" x14ac:dyDescent="0.2">
      <c r="U3350" s="398"/>
    </row>
    <row r="3351" spans="21:21" x14ac:dyDescent="0.2">
      <c r="U3351" s="398"/>
    </row>
    <row r="3352" spans="21:21" x14ac:dyDescent="0.2">
      <c r="U3352" s="398"/>
    </row>
    <row r="3353" spans="21:21" x14ac:dyDescent="0.2">
      <c r="U3353" s="398"/>
    </row>
    <row r="3354" spans="21:21" x14ac:dyDescent="0.2">
      <c r="U3354" s="398"/>
    </row>
    <row r="3355" spans="21:21" x14ac:dyDescent="0.2">
      <c r="U3355" s="398"/>
    </row>
    <row r="3356" spans="21:21" x14ac:dyDescent="0.2">
      <c r="U3356" s="398"/>
    </row>
    <row r="3357" spans="21:21" x14ac:dyDescent="0.2">
      <c r="U3357" s="398"/>
    </row>
    <row r="3358" spans="21:21" x14ac:dyDescent="0.2">
      <c r="U3358" s="398"/>
    </row>
    <row r="3359" spans="21:21" x14ac:dyDescent="0.2">
      <c r="U3359" s="398"/>
    </row>
    <row r="3360" spans="21:21" x14ac:dyDescent="0.2">
      <c r="U3360" s="398"/>
    </row>
    <row r="3361" spans="21:21" x14ac:dyDescent="0.2">
      <c r="U3361" s="398"/>
    </row>
    <row r="3362" spans="21:21" x14ac:dyDescent="0.2">
      <c r="U3362" s="398"/>
    </row>
    <row r="3363" spans="21:21" x14ac:dyDescent="0.2">
      <c r="U3363" s="398"/>
    </row>
    <row r="3364" spans="21:21" x14ac:dyDescent="0.2">
      <c r="U3364" s="398"/>
    </row>
    <row r="3365" spans="21:21" x14ac:dyDescent="0.2">
      <c r="U3365" s="398"/>
    </row>
    <row r="3366" spans="21:21" x14ac:dyDescent="0.2">
      <c r="U3366" s="398"/>
    </row>
    <row r="3367" spans="21:21" x14ac:dyDescent="0.2">
      <c r="U3367" s="398"/>
    </row>
    <row r="3368" spans="21:21" x14ac:dyDescent="0.2">
      <c r="U3368" s="398"/>
    </row>
    <row r="3369" spans="21:21" x14ac:dyDescent="0.2">
      <c r="U3369" s="398"/>
    </row>
    <row r="3370" spans="21:21" x14ac:dyDescent="0.2">
      <c r="U3370" s="398"/>
    </row>
    <row r="3371" spans="21:21" x14ac:dyDescent="0.2">
      <c r="U3371" s="398"/>
    </row>
    <row r="3372" spans="21:21" x14ac:dyDescent="0.2">
      <c r="U3372" s="398"/>
    </row>
    <row r="3373" spans="21:21" x14ac:dyDescent="0.2">
      <c r="U3373" s="398"/>
    </row>
    <row r="3374" spans="21:21" x14ac:dyDescent="0.2">
      <c r="U3374" s="398"/>
    </row>
    <row r="3375" spans="21:21" x14ac:dyDescent="0.2">
      <c r="U3375" s="398"/>
    </row>
    <row r="3376" spans="21:21" x14ac:dyDescent="0.2">
      <c r="U3376" s="398"/>
    </row>
    <row r="3377" spans="21:21" x14ac:dyDescent="0.2">
      <c r="U3377" s="398"/>
    </row>
    <row r="3378" spans="21:21" x14ac:dyDescent="0.2">
      <c r="U3378" s="398"/>
    </row>
    <row r="3379" spans="21:21" x14ac:dyDescent="0.2">
      <c r="U3379" s="398"/>
    </row>
    <row r="3380" spans="21:21" x14ac:dyDescent="0.2">
      <c r="U3380" s="398"/>
    </row>
    <row r="3381" spans="21:21" x14ac:dyDescent="0.2">
      <c r="U3381" s="398"/>
    </row>
    <row r="3382" spans="21:21" x14ac:dyDescent="0.2">
      <c r="U3382" s="398"/>
    </row>
    <row r="3383" spans="21:21" x14ac:dyDescent="0.2">
      <c r="U3383" s="398"/>
    </row>
    <row r="3384" spans="21:21" x14ac:dyDescent="0.2">
      <c r="U3384" s="398"/>
    </row>
    <row r="3385" spans="21:21" x14ac:dyDescent="0.2">
      <c r="U3385" s="398"/>
    </row>
    <row r="3386" spans="21:21" x14ac:dyDescent="0.2">
      <c r="U3386" s="398"/>
    </row>
    <row r="3387" spans="21:21" x14ac:dyDescent="0.2">
      <c r="U3387" s="398"/>
    </row>
    <row r="3388" spans="21:21" x14ac:dyDescent="0.2">
      <c r="U3388" s="398"/>
    </row>
    <row r="3389" spans="21:21" x14ac:dyDescent="0.2">
      <c r="U3389" s="398"/>
    </row>
    <row r="3390" spans="21:21" x14ac:dyDescent="0.2">
      <c r="U3390" s="398"/>
    </row>
    <row r="3391" spans="21:21" x14ac:dyDescent="0.2">
      <c r="U3391" s="398"/>
    </row>
    <row r="3392" spans="21:21" x14ac:dyDescent="0.2">
      <c r="U3392" s="398"/>
    </row>
    <row r="3393" spans="21:21" x14ac:dyDescent="0.2">
      <c r="U3393" s="398"/>
    </row>
    <row r="3394" spans="21:21" x14ac:dyDescent="0.2">
      <c r="U3394" s="398"/>
    </row>
    <row r="3395" spans="21:21" x14ac:dyDescent="0.2">
      <c r="U3395" s="398"/>
    </row>
    <row r="3396" spans="21:21" x14ac:dyDescent="0.2">
      <c r="U3396" s="398"/>
    </row>
    <row r="3397" spans="21:21" x14ac:dyDescent="0.2">
      <c r="U3397" s="398"/>
    </row>
    <row r="3398" spans="21:21" x14ac:dyDescent="0.2">
      <c r="U3398" s="398"/>
    </row>
    <row r="3399" spans="21:21" x14ac:dyDescent="0.2">
      <c r="U3399" s="398"/>
    </row>
    <row r="3400" spans="21:21" x14ac:dyDescent="0.2">
      <c r="U3400" s="398"/>
    </row>
    <row r="3401" spans="21:21" x14ac:dyDescent="0.2">
      <c r="U3401" s="398"/>
    </row>
    <row r="3402" spans="21:21" x14ac:dyDescent="0.2">
      <c r="U3402" s="398"/>
    </row>
    <row r="3403" spans="21:21" x14ac:dyDescent="0.2">
      <c r="U3403" s="398"/>
    </row>
    <row r="3404" spans="21:21" x14ac:dyDescent="0.2">
      <c r="U3404" s="398"/>
    </row>
    <row r="3405" spans="21:21" x14ac:dyDescent="0.2">
      <c r="U3405" s="398"/>
    </row>
    <row r="3406" spans="21:21" x14ac:dyDescent="0.2">
      <c r="U3406" s="398"/>
    </row>
    <row r="3407" spans="21:21" x14ac:dyDescent="0.2">
      <c r="U3407" s="398"/>
    </row>
    <row r="3408" spans="21:21" x14ac:dyDescent="0.2">
      <c r="U3408" s="398"/>
    </row>
    <row r="3409" spans="21:21" x14ac:dyDescent="0.2">
      <c r="U3409" s="398"/>
    </row>
    <row r="3410" spans="21:21" x14ac:dyDescent="0.2">
      <c r="U3410" s="398"/>
    </row>
    <row r="3411" spans="21:21" x14ac:dyDescent="0.2">
      <c r="U3411" s="398"/>
    </row>
    <row r="3412" spans="21:21" x14ac:dyDescent="0.2">
      <c r="U3412" s="398"/>
    </row>
    <row r="3413" spans="21:21" x14ac:dyDescent="0.2">
      <c r="U3413" s="398"/>
    </row>
    <row r="3414" spans="21:21" x14ac:dyDescent="0.2">
      <c r="U3414" s="398"/>
    </row>
    <row r="3415" spans="21:21" x14ac:dyDescent="0.2">
      <c r="U3415" s="398"/>
    </row>
    <row r="3416" spans="21:21" x14ac:dyDescent="0.2">
      <c r="U3416" s="398"/>
    </row>
    <row r="3417" spans="21:21" x14ac:dyDescent="0.2">
      <c r="U3417" s="398"/>
    </row>
    <row r="3418" spans="21:21" x14ac:dyDescent="0.2">
      <c r="U3418" s="398"/>
    </row>
    <row r="3419" spans="21:21" x14ac:dyDescent="0.2">
      <c r="U3419" s="398"/>
    </row>
    <row r="3420" spans="21:21" x14ac:dyDescent="0.2">
      <c r="U3420" s="398"/>
    </row>
    <row r="3421" spans="21:21" x14ac:dyDescent="0.2">
      <c r="U3421" s="398"/>
    </row>
    <row r="3422" spans="21:21" x14ac:dyDescent="0.2">
      <c r="U3422" s="398"/>
    </row>
    <row r="3423" spans="21:21" x14ac:dyDescent="0.2">
      <c r="U3423" s="398"/>
    </row>
    <row r="3424" spans="21:21" x14ac:dyDescent="0.2">
      <c r="U3424" s="398"/>
    </row>
    <row r="3425" spans="21:21" x14ac:dyDescent="0.2">
      <c r="U3425" s="398"/>
    </row>
    <row r="3426" spans="21:21" x14ac:dyDescent="0.2">
      <c r="U3426" s="398"/>
    </row>
    <row r="3427" spans="21:21" x14ac:dyDescent="0.2">
      <c r="U3427" s="398"/>
    </row>
    <row r="3428" spans="21:21" x14ac:dyDescent="0.2">
      <c r="U3428" s="398"/>
    </row>
    <row r="3429" spans="21:21" x14ac:dyDescent="0.2">
      <c r="U3429" s="398"/>
    </row>
    <row r="3430" spans="21:21" x14ac:dyDescent="0.2">
      <c r="U3430" s="398"/>
    </row>
    <row r="3431" spans="21:21" x14ac:dyDescent="0.2">
      <c r="U3431" s="398"/>
    </row>
    <row r="3432" spans="21:21" x14ac:dyDescent="0.2">
      <c r="U3432" s="398"/>
    </row>
    <row r="3433" spans="21:21" x14ac:dyDescent="0.2">
      <c r="U3433" s="398"/>
    </row>
    <row r="3434" spans="21:21" x14ac:dyDescent="0.2">
      <c r="U3434" s="398"/>
    </row>
    <row r="3435" spans="21:21" x14ac:dyDescent="0.2">
      <c r="U3435" s="398"/>
    </row>
    <row r="3436" spans="21:21" x14ac:dyDescent="0.2">
      <c r="U3436" s="398"/>
    </row>
    <row r="3437" spans="21:21" x14ac:dyDescent="0.2">
      <c r="U3437" s="398"/>
    </row>
    <row r="3438" spans="21:21" x14ac:dyDescent="0.2">
      <c r="U3438" s="398"/>
    </row>
    <row r="3439" spans="21:21" x14ac:dyDescent="0.2">
      <c r="U3439" s="398"/>
    </row>
    <row r="3440" spans="21:21" x14ac:dyDescent="0.2">
      <c r="U3440" s="398"/>
    </row>
    <row r="3441" spans="21:21" x14ac:dyDescent="0.2">
      <c r="U3441" s="398"/>
    </row>
    <row r="3442" spans="21:21" x14ac:dyDescent="0.2">
      <c r="U3442" s="398"/>
    </row>
    <row r="3443" spans="21:21" x14ac:dyDescent="0.2">
      <c r="U3443" s="398"/>
    </row>
    <row r="3444" spans="21:21" x14ac:dyDescent="0.2">
      <c r="U3444" s="398"/>
    </row>
    <row r="3445" spans="21:21" x14ac:dyDescent="0.2">
      <c r="U3445" s="398"/>
    </row>
    <row r="3446" spans="21:21" x14ac:dyDescent="0.2">
      <c r="U3446" s="398"/>
    </row>
    <row r="3447" spans="21:21" x14ac:dyDescent="0.2">
      <c r="U3447" s="398"/>
    </row>
    <row r="3448" spans="21:21" x14ac:dyDescent="0.2">
      <c r="U3448" s="398"/>
    </row>
    <row r="3449" spans="21:21" x14ac:dyDescent="0.2">
      <c r="U3449" s="398"/>
    </row>
    <row r="3450" spans="21:21" x14ac:dyDescent="0.2">
      <c r="U3450" s="398"/>
    </row>
    <row r="3451" spans="21:21" x14ac:dyDescent="0.2">
      <c r="U3451" s="398"/>
    </row>
    <row r="3452" spans="21:21" x14ac:dyDescent="0.2">
      <c r="U3452" s="398"/>
    </row>
    <row r="3453" spans="21:21" x14ac:dyDescent="0.2">
      <c r="U3453" s="398"/>
    </row>
    <row r="3454" spans="21:21" x14ac:dyDescent="0.2">
      <c r="U3454" s="398"/>
    </row>
    <row r="3455" spans="21:21" x14ac:dyDescent="0.2">
      <c r="U3455" s="398"/>
    </row>
    <row r="3456" spans="21:21" x14ac:dyDescent="0.2">
      <c r="U3456" s="398"/>
    </row>
    <row r="3457" spans="21:21" x14ac:dyDescent="0.2">
      <c r="U3457" s="398"/>
    </row>
    <row r="3458" spans="21:21" x14ac:dyDescent="0.2">
      <c r="U3458" s="398"/>
    </row>
    <row r="3459" spans="21:21" x14ac:dyDescent="0.2">
      <c r="U3459" s="398"/>
    </row>
    <row r="3460" spans="21:21" x14ac:dyDescent="0.2">
      <c r="U3460" s="398"/>
    </row>
    <row r="3461" spans="21:21" x14ac:dyDescent="0.2">
      <c r="U3461" s="398"/>
    </row>
    <row r="3462" spans="21:21" x14ac:dyDescent="0.2">
      <c r="U3462" s="398"/>
    </row>
    <row r="3463" spans="21:21" x14ac:dyDescent="0.2">
      <c r="U3463" s="398"/>
    </row>
    <row r="3464" spans="21:21" x14ac:dyDescent="0.2">
      <c r="U3464" s="398"/>
    </row>
    <row r="3465" spans="21:21" x14ac:dyDescent="0.2">
      <c r="U3465" s="398"/>
    </row>
    <row r="3466" spans="21:21" x14ac:dyDescent="0.2">
      <c r="U3466" s="398"/>
    </row>
    <row r="3467" spans="21:21" x14ac:dyDescent="0.2">
      <c r="U3467" s="398"/>
    </row>
    <row r="3468" spans="21:21" x14ac:dyDescent="0.2">
      <c r="U3468" s="398"/>
    </row>
    <row r="3469" spans="21:21" x14ac:dyDescent="0.2">
      <c r="U3469" s="398"/>
    </row>
    <row r="3470" spans="21:21" x14ac:dyDescent="0.2">
      <c r="U3470" s="398"/>
    </row>
    <row r="3471" spans="21:21" x14ac:dyDescent="0.2">
      <c r="U3471" s="398"/>
    </row>
    <row r="3472" spans="21:21" x14ac:dyDescent="0.2">
      <c r="U3472" s="398"/>
    </row>
    <row r="3473" spans="21:21" x14ac:dyDescent="0.2">
      <c r="U3473" s="398"/>
    </row>
    <row r="3474" spans="21:21" x14ac:dyDescent="0.2">
      <c r="U3474" s="398"/>
    </row>
    <row r="3475" spans="21:21" x14ac:dyDescent="0.2">
      <c r="U3475" s="398"/>
    </row>
    <row r="3476" spans="21:21" x14ac:dyDescent="0.2">
      <c r="U3476" s="398"/>
    </row>
    <row r="3477" spans="21:21" x14ac:dyDescent="0.2">
      <c r="U3477" s="398"/>
    </row>
    <row r="3478" spans="21:21" x14ac:dyDescent="0.2">
      <c r="U3478" s="398"/>
    </row>
    <row r="3479" spans="21:21" x14ac:dyDescent="0.2">
      <c r="U3479" s="398"/>
    </row>
    <row r="3480" spans="21:21" x14ac:dyDescent="0.2">
      <c r="U3480" s="398"/>
    </row>
    <row r="3481" spans="21:21" x14ac:dyDescent="0.2">
      <c r="U3481" s="398"/>
    </row>
    <row r="3482" spans="21:21" x14ac:dyDescent="0.2">
      <c r="U3482" s="398"/>
    </row>
    <row r="3483" spans="21:21" x14ac:dyDescent="0.2">
      <c r="U3483" s="398"/>
    </row>
    <row r="3484" spans="21:21" x14ac:dyDescent="0.2">
      <c r="U3484" s="398"/>
    </row>
    <row r="3485" spans="21:21" x14ac:dyDescent="0.2">
      <c r="U3485" s="398"/>
    </row>
    <row r="3486" spans="21:21" x14ac:dyDescent="0.2">
      <c r="U3486" s="398"/>
    </row>
    <row r="3487" spans="21:21" x14ac:dyDescent="0.2">
      <c r="U3487" s="398"/>
    </row>
    <row r="3488" spans="21:21" x14ac:dyDescent="0.2">
      <c r="U3488" s="398"/>
    </row>
    <row r="3489" spans="21:21" x14ac:dyDescent="0.2">
      <c r="U3489" s="398"/>
    </row>
    <row r="3490" spans="21:21" x14ac:dyDescent="0.2">
      <c r="U3490" s="398"/>
    </row>
    <row r="3491" spans="21:21" x14ac:dyDescent="0.2">
      <c r="U3491" s="398"/>
    </row>
    <row r="3492" spans="21:21" x14ac:dyDescent="0.2">
      <c r="U3492" s="398"/>
    </row>
    <row r="3493" spans="21:21" x14ac:dyDescent="0.2">
      <c r="U3493" s="398"/>
    </row>
    <row r="3494" spans="21:21" x14ac:dyDescent="0.2">
      <c r="U3494" s="398"/>
    </row>
    <row r="3495" spans="21:21" x14ac:dyDescent="0.2">
      <c r="U3495" s="398"/>
    </row>
    <row r="3496" spans="21:21" x14ac:dyDescent="0.2">
      <c r="U3496" s="398"/>
    </row>
    <row r="3497" spans="21:21" x14ac:dyDescent="0.2">
      <c r="U3497" s="398"/>
    </row>
    <row r="3498" spans="21:21" x14ac:dyDescent="0.2">
      <c r="U3498" s="398"/>
    </row>
    <row r="3499" spans="21:21" x14ac:dyDescent="0.2">
      <c r="U3499" s="398"/>
    </row>
    <row r="3500" spans="21:21" x14ac:dyDescent="0.2">
      <c r="U3500" s="398"/>
    </row>
    <row r="3501" spans="21:21" x14ac:dyDescent="0.2">
      <c r="U3501" s="398"/>
    </row>
    <row r="3502" spans="21:21" x14ac:dyDescent="0.2">
      <c r="U3502" s="398"/>
    </row>
    <row r="3503" spans="21:21" x14ac:dyDescent="0.2">
      <c r="U3503" s="398"/>
    </row>
    <row r="3504" spans="21:21" x14ac:dyDescent="0.2">
      <c r="U3504" s="398"/>
    </row>
    <row r="3505" spans="21:21" x14ac:dyDescent="0.2">
      <c r="U3505" s="398"/>
    </row>
    <row r="3506" spans="21:21" x14ac:dyDescent="0.2">
      <c r="U3506" s="398"/>
    </row>
    <row r="3507" spans="21:21" x14ac:dyDescent="0.2">
      <c r="U3507" s="398"/>
    </row>
    <row r="3508" spans="21:21" x14ac:dyDescent="0.2">
      <c r="U3508" s="398"/>
    </row>
    <row r="3509" spans="21:21" x14ac:dyDescent="0.2">
      <c r="U3509" s="398"/>
    </row>
    <row r="3510" spans="21:21" x14ac:dyDescent="0.2">
      <c r="U3510" s="398"/>
    </row>
    <row r="3511" spans="21:21" x14ac:dyDescent="0.2">
      <c r="U3511" s="398"/>
    </row>
    <row r="3512" spans="21:21" x14ac:dyDescent="0.2">
      <c r="U3512" s="398"/>
    </row>
    <row r="3513" spans="21:21" x14ac:dyDescent="0.2">
      <c r="U3513" s="398"/>
    </row>
    <row r="3514" spans="21:21" x14ac:dyDescent="0.2">
      <c r="U3514" s="398"/>
    </row>
    <row r="3515" spans="21:21" x14ac:dyDescent="0.2">
      <c r="U3515" s="398"/>
    </row>
    <row r="3516" spans="21:21" x14ac:dyDescent="0.2">
      <c r="U3516" s="398"/>
    </row>
    <row r="3517" spans="21:21" x14ac:dyDescent="0.2">
      <c r="U3517" s="398"/>
    </row>
    <row r="3518" spans="21:21" x14ac:dyDescent="0.2">
      <c r="U3518" s="398"/>
    </row>
    <row r="3519" spans="21:21" x14ac:dyDescent="0.2">
      <c r="U3519" s="398"/>
    </row>
    <row r="3520" spans="21:21" x14ac:dyDescent="0.2">
      <c r="U3520" s="398"/>
    </row>
    <row r="3521" spans="21:21" x14ac:dyDescent="0.2">
      <c r="U3521" s="398"/>
    </row>
    <row r="3522" spans="21:21" x14ac:dyDescent="0.2">
      <c r="U3522" s="398"/>
    </row>
    <row r="3523" spans="21:21" x14ac:dyDescent="0.2">
      <c r="U3523" s="398"/>
    </row>
    <row r="3524" spans="21:21" x14ac:dyDescent="0.2">
      <c r="U3524" s="398"/>
    </row>
    <row r="3525" spans="21:21" x14ac:dyDescent="0.2">
      <c r="U3525" s="398"/>
    </row>
    <row r="3526" spans="21:21" x14ac:dyDescent="0.2">
      <c r="U3526" s="398"/>
    </row>
    <row r="3527" spans="21:21" x14ac:dyDescent="0.2">
      <c r="U3527" s="398"/>
    </row>
    <row r="3528" spans="21:21" x14ac:dyDescent="0.2">
      <c r="U3528" s="398"/>
    </row>
    <row r="3529" spans="21:21" x14ac:dyDescent="0.2">
      <c r="U3529" s="398"/>
    </row>
    <row r="3530" spans="21:21" x14ac:dyDescent="0.2">
      <c r="U3530" s="398"/>
    </row>
    <row r="3531" spans="21:21" x14ac:dyDescent="0.2">
      <c r="U3531" s="398"/>
    </row>
    <row r="3532" spans="21:21" x14ac:dyDescent="0.2">
      <c r="U3532" s="398"/>
    </row>
    <row r="3533" spans="21:21" x14ac:dyDescent="0.2">
      <c r="U3533" s="398"/>
    </row>
    <row r="3534" spans="21:21" x14ac:dyDescent="0.2">
      <c r="U3534" s="398"/>
    </row>
    <row r="3535" spans="21:21" x14ac:dyDescent="0.2">
      <c r="U3535" s="398"/>
    </row>
    <row r="3536" spans="21:21" x14ac:dyDescent="0.2">
      <c r="U3536" s="398"/>
    </row>
    <row r="3537" spans="21:21" x14ac:dyDescent="0.2">
      <c r="U3537" s="398"/>
    </row>
    <row r="3538" spans="21:21" x14ac:dyDescent="0.2">
      <c r="U3538" s="398"/>
    </row>
    <row r="3539" spans="21:21" x14ac:dyDescent="0.2">
      <c r="U3539" s="398"/>
    </row>
    <row r="3540" spans="21:21" x14ac:dyDescent="0.2">
      <c r="U3540" s="398"/>
    </row>
    <row r="3541" spans="21:21" x14ac:dyDescent="0.2">
      <c r="U3541" s="398"/>
    </row>
    <row r="3542" spans="21:21" x14ac:dyDescent="0.2">
      <c r="U3542" s="398"/>
    </row>
    <row r="3543" spans="21:21" x14ac:dyDescent="0.2">
      <c r="U3543" s="398"/>
    </row>
    <row r="3544" spans="21:21" x14ac:dyDescent="0.2">
      <c r="U3544" s="398"/>
    </row>
    <row r="3545" spans="21:21" x14ac:dyDescent="0.2">
      <c r="U3545" s="398"/>
    </row>
    <row r="3546" spans="21:21" x14ac:dyDescent="0.2">
      <c r="U3546" s="398"/>
    </row>
    <row r="3547" spans="21:21" x14ac:dyDescent="0.2">
      <c r="U3547" s="398"/>
    </row>
    <row r="3548" spans="21:21" x14ac:dyDescent="0.2">
      <c r="U3548" s="398"/>
    </row>
    <row r="3549" spans="21:21" x14ac:dyDescent="0.2">
      <c r="U3549" s="398"/>
    </row>
    <row r="3550" spans="21:21" x14ac:dyDescent="0.2">
      <c r="U3550" s="398"/>
    </row>
    <row r="3551" spans="21:21" x14ac:dyDescent="0.2">
      <c r="U3551" s="398"/>
    </row>
    <row r="3552" spans="21:21" x14ac:dyDescent="0.2">
      <c r="U3552" s="398"/>
    </row>
    <row r="3553" spans="21:21" x14ac:dyDescent="0.2">
      <c r="U3553" s="398"/>
    </row>
    <row r="3554" spans="21:21" x14ac:dyDescent="0.2">
      <c r="U3554" s="398"/>
    </row>
    <row r="3555" spans="21:21" x14ac:dyDescent="0.2">
      <c r="U3555" s="398"/>
    </row>
    <row r="3556" spans="21:21" x14ac:dyDescent="0.2">
      <c r="U3556" s="398"/>
    </row>
    <row r="3557" spans="21:21" x14ac:dyDescent="0.2">
      <c r="U3557" s="398"/>
    </row>
    <row r="3558" spans="21:21" x14ac:dyDescent="0.2">
      <c r="U3558" s="398"/>
    </row>
    <row r="3559" spans="21:21" x14ac:dyDescent="0.2">
      <c r="U3559" s="398"/>
    </row>
    <row r="3560" spans="21:21" x14ac:dyDescent="0.2">
      <c r="U3560" s="398"/>
    </row>
    <row r="3561" spans="21:21" x14ac:dyDescent="0.2">
      <c r="U3561" s="398"/>
    </row>
    <row r="3562" spans="21:21" x14ac:dyDescent="0.2">
      <c r="U3562" s="398"/>
    </row>
    <row r="3563" spans="21:21" x14ac:dyDescent="0.2">
      <c r="U3563" s="398"/>
    </row>
    <row r="3564" spans="21:21" x14ac:dyDescent="0.2">
      <c r="U3564" s="398"/>
    </row>
    <row r="3565" spans="21:21" x14ac:dyDescent="0.2">
      <c r="U3565" s="398"/>
    </row>
    <row r="3566" spans="21:21" x14ac:dyDescent="0.2">
      <c r="U3566" s="398"/>
    </row>
    <row r="3567" spans="21:21" x14ac:dyDescent="0.2">
      <c r="U3567" s="398"/>
    </row>
    <row r="3568" spans="21:21" x14ac:dyDescent="0.2">
      <c r="U3568" s="398"/>
    </row>
    <row r="3569" spans="21:21" x14ac:dyDescent="0.2">
      <c r="U3569" s="398"/>
    </row>
    <row r="3570" spans="21:21" x14ac:dyDescent="0.2">
      <c r="U3570" s="398"/>
    </row>
    <row r="3571" spans="21:21" x14ac:dyDescent="0.2">
      <c r="U3571" s="398"/>
    </row>
    <row r="3572" spans="21:21" x14ac:dyDescent="0.2">
      <c r="U3572" s="398"/>
    </row>
    <row r="3573" spans="21:21" x14ac:dyDescent="0.2">
      <c r="U3573" s="398"/>
    </row>
    <row r="3574" spans="21:21" x14ac:dyDescent="0.2">
      <c r="U3574" s="398"/>
    </row>
    <row r="3575" spans="21:21" x14ac:dyDescent="0.2">
      <c r="U3575" s="398"/>
    </row>
    <row r="3576" spans="21:21" x14ac:dyDescent="0.2">
      <c r="U3576" s="398"/>
    </row>
    <row r="3577" spans="21:21" x14ac:dyDescent="0.2">
      <c r="U3577" s="398"/>
    </row>
    <row r="3578" spans="21:21" x14ac:dyDescent="0.2">
      <c r="U3578" s="398"/>
    </row>
    <row r="3579" spans="21:21" x14ac:dyDescent="0.2">
      <c r="U3579" s="398"/>
    </row>
    <row r="3580" spans="21:21" x14ac:dyDescent="0.2">
      <c r="U3580" s="398"/>
    </row>
    <row r="3581" spans="21:21" x14ac:dyDescent="0.2">
      <c r="U3581" s="398"/>
    </row>
    <row r="3582" spans="21:21" x14ac:dyDescent="0.2">
      <c r="U3582" s="398"/>
    </row>
    <row r="3583" spans="21:21" x14ac:dyDescent="0.2">
      <c r="U3583" s="398"/>
    </row>
    <row r="3584" spans="21:21" x14ac:dyDescent="0.2">
      <c r="U3584" s="398"/>
    </row>
    <row r="3585" spans="21:21" x14ac:dyDescent="0.2">
      <c r="U3585" s="398"/>
    </row>
    <row r="3586" spans="21:21" x14ac:dyDescent="0.2">
      <c r="U3586" s="398"/>
    </row>
    <row r="3587" spans="21:21" x14ac:dyDescent="0.2">
      <c r="U3587" s="398"/>
    </row>
    <row r="3588" spans="21:21" x14ac:dyDescent="0.2">
      <c r="U3588" s="398"/>
    </row>
    <row r="3589" spans="21:21" x14ac:dyDescent="0.2">
      <c r="U3589" s="398"/>
    </row>
    <row r="3590" spans="21:21" x14ac:dyDescent="0.2">
      <c r="U3590" s="398"/>
    </row>
    <row r="3591" spans="21:21" x14ac:dyDescent="0.2">
      <c r="U3591" s="398"/>
    </row>
    <row r="3592" spans="21:21" x14ac:dyDescent="0.2">
      <c r="U3592" s="398"/>
    </row>
    <row r="3593" spans="21:21" x14ac:dyDescent="0.2">
      <c r="U3593" s="398"/>
    </row>
    <row r="3594" spans="21:21" x14ac:dyDescent="0.2">
      <c r="U3594" s="398"/>
    </row>
    <row r="3595" spans="21:21" x14ac:dyDescent="0.2">
      <c r="U3595" s="398"/>
    </row>
    <row r="3596" spans="21:21" x14ac:dyDescent="0.2">
      <c r="U3596" s="398"/>
    </row>
    <row r="3597" spans="21:21" x14ac:dyDescent="0.2">
      <c r="U3597" s="398"/>
    </row>
    <row r="3598" spans="21:21" x14ac:dyDescent="0.2">
      <c r="U3598" s="398"/>
    </row>
    <row r="3599" spans="21:21" x14ac:dyDescent="0.2">
      <c r="U3599" s="398"/>
    </row>
    <row r="3600" spans="21:21" x14ac:dyDescent="0.2">
      <c r="U3600" s="398"/>
    </row>
    <row r="3601" spans="21:21" x14ac:dyDescent="0.2">
      <c r="U3601" s="398"/>
    </row>
    <row r="3602" spans="21:21" x14ac:dyDescent="0.2">
      <c r="U3602" s="398"/>
    </row>
    <row r="3603" spans="21:21" x14ac:dyDescent="0.2">
      <c r="U3603" s="398"/>
    </row>
    <row r="3604" spans="21:21" x14ac:dyDescent="0.2">
      <c r="U3604" s="398"/>
    </row>
    <row r="3605" spans="21:21" x14ac:dyDescent="0.2">
      <c r="U3605" s="398"/>
    </row>
    <row r="3606" spans="21:21" x14ac:dyDescent="0.2">
      <c r="U3606" s="398"/>
    </row>
    <row r="3607" spans="21:21" x14ac:dyDescent="0.2">
      <c r="U3607" s="398"/>
    </row>
    <row r="3608" spans="21:21" x14ac:dyDescent="0.2">
      <c r="U3608" s="398"/>
    </row>
    <row r="3609" spans="21:21" x14ac:dyDescent="0.2">
      <c r="U3609" s="398"/>
    </row>
    <row r="3610" spans="21:21" x14ac:dyDescent="0.2">
      <c r="U3610" s="398"/>
    </row>
    <row r="3611" spans="21:21" x14ac:dyDescent="0.2">
      <c r="U3611" s="398"/>
    </row>
    <row r="3612" spans="21:21" x14ac:dyDescent="0.2">
      <c r="U3612" s="398"/>
    </row>
    <row r="3613" spans="21:21" x14ac:dyDescent="0.2">
      <c r="U3613" s="398"/>
    </row>
    <row r="3614" spans="21:21" x14ac:dyDescent="0.2">
      <c r="U3614" s="398"/>
    </row>
    <row r="3615" spans="21:21" x14ac:dyDescent="0.2">
      <c r="U3615" s="398"/>
    </row>
    <row r="3616" spans="21:21" x14ac:dyDescent="0.2">
      <c r="U3616" s="398"/>
    </row>
    <row r="3617" spans="21:21" x14ac:dyDescent="0.2">
      <c r="U3617" s="398"/>
    </row>
    <row r="3618" spans="21:21" x14ac:dyDescent="0.2">
      <c r="U3618" s="398"/>
    </row>
    <row r="3619" spans="21:21" x14ac:dyDescent="0.2">
      <c r="U3619" s="398"/>
    </row>
    <row r="3620" spans="21:21" x14ac:dyDescent="0.2">
      <c r="U3620" s="398"/>
    </row>
    <row r="3621" spans="21:21" x14ac:dyDescent="0.2">
      <c r="U3621" s="398"/>
    </row>
    <row r="3622" spans="21:21" x14ac:dyDescent="0.2">
      <c r="U3622" s="398"/>
    </row>
    <row r="3623" spans="21:21" x14ac:dyDescent="0.2">
      <c r="U3623" s="398"/>
    </row>
    <row r="3624" spans="21:21" x14ac:dyDescent="0.2">
      <c r="U3624" s="398"/>
    </row>
    <row r="3625" spans="21:21" x14ac:dyDescent="0.2">
      <c r="U3625" s="398"/>
    </row>
    <row r="3626" spans="21:21" x14ac:dyDescent="0.2">
      <c r="U3626" s="398"/>
    </row>
    <row r="3627" spans="21:21" x14ac:dyDescent="0.2">
      <c r="U3627" s="398"/>
    </row>
    <row r="3628" spans="21:21" x14ac:dyDescent="0.2">
      <c r="U3628" s="398"/>
    </row>
    <row r="3629" spans="21:21" x14ac:dyDescent="0.2">
      <c r="U3629" s="398"/>
    </row>
    <row r="3630" spans="21:21" x14ac:dyDescent="0.2">
      <c r="U3630" s="398"/>
    </row>
    <row r="3631" spans="21:21" x14ac:dyDescent="0.2">
      <c r="U3631" s="398"/>
    </row>
    <row r="3632" spans="21:21" x14ac:dyDescent="0.2">
      <c r="U3632" s="398"/>
    </row>
    <row r="3633" spans="21:21" x14ac:dyDescent="0.2">
      <c r="U3633" s="398"/>
    </row>
    <row r="3634" spans="21:21" x14ac:dyDescent="0.2">
      <c r="U3634" s="398"/>
    </row>
    <row r="3635" spans="21:21" x14ac:dyDescent="0.2">
      <c r="U3635" s="398"/>
    </row>
    <row r="3636" spans="21:21" x14ac:dyDescent="0.2">
      <c r="U3636" s="398"/>
    </row>
    <row r="3637" spans="21:21" x14ac:dyDescent="0.2">
      <c r="U3637" s="398"/>
    </row>
    <row r="3638" spans="21:21" x14ac:dyDescent="0.2">
      <c r="U3638" s="398"/>
    </row>
    <row r="3639" spans="21:21" x14ac:dyDescent="0.2">
      <c r="U3639" s="398"/>
    </row>
    <row r="3640" spans="21:21" x14ac:dyDescent="0.2">
      <c r="U3640" s="398"/>
    </row>
    <row r="3641" spans="21:21" x14ac:dyDescent="0.2">
      <c r="U3641" s="398"/>
    </row>
    <row r="3642" spans="21:21" x14ac:dyDescent="0.2">
      <c r="U3642" s="398"/>
    </row>
    <row r="3643" spans="21:21" x14ac:dyDescent="0.2">
      <c r="U3643" s="398"/>
    </row>
    <row r="3644" spans="21:21" x14ac:dyDescent="0.2">
      <c r="U3644" s="398"/>
    </row>
    <row r="3645" spans="21:21" x14ac:dyDescent="0.2">
      <c r="U3645" s="398"/>
    </row>
    <row r="3646" spans="21:21" x14ac:dyDescent="0.2">
      <c r="U3646" s="398"/>
    </row>
    <row r="3647" spans="21:21" x14ac:dyDescent="0.2">
      <c r="U3647" s="398"/>
    </row>
    <row r="3648" spans="21:21" x14ac:dyDescent="0.2">
      <c r="U3648" s="398"/>
    </row>
    <row r="3649" spans="21:21" x14ac:dyDescent="0.2">
      <c r="U3649" s="398"/>
    </row>
    <row r="3650" spans="21:21" x14ac:dyDescent="0.2">
      <c r="U3650" s="398"/>
    </row>
    <row r="3651" spans="21:21" x14ac:dyDescent="0.2">
      <c r="U3651" s="398"/>
    </row>
    <row r="3652" spans="21:21" x14ac:dyDescent="0.2">
      <c r="U3652" s="398"/>
    </row>
    <row r="3653" spans="21:21" x14ac:dyDescent="0.2">
      <c r="U3653" s="398"/>
    </row>
    <row r="3654" spans="21:21" x14ac:dyDescent="0.2">
      <c r="U3654" s="398"/>
    </row>
    <row r="3655" spans="21:21" x14ac:dyDescent="0.2">
      <c r="U3655" s="398"/>
    </row>
    <row r="3656" spans="21:21" x14ac:dyDescent="0.2">
      <c r="U3656" s="398"/>
    </row>
    <row r="3657" spans="21:21" x14ac:dyDescent="0.2">
      <c r="U3657" s="398"/>
    </row>
    <row r="3658" spans="21:21" x14ac:dyDescent="0.2">
      <c r="U3658" s="398"/>
    </row>
    <row r="3659" spans="21:21" x14ac:dyDescent="0.2">
      <c r="U3659" s="398"/>
    </row>
    <row r="3660" spans="21:21" x14ac:dyDescent="0.2">
      <c r="U3660" s="398"/>
    </row>
    <row r="3661" spans="21:21" x14ac:dyDescent="0.2">
      <c r="U3661" s="398"/>
    </row>
    <row r="3662" spans="21:21" x14ac:dyDescent="0.2">
      <c r="U3662" s="398"/>
    </row>
    <row r="3663" spans="21:21" x14ac:dyDescent="0.2">
      <c r="U3663" s="398"/>
    </row>
    <row r="3664" spans="21:21" x14ac:dyDescent="0.2">
      <c r="U3664" s="398"/>
    </row>
    <row r="3665" spans="21:21" x14ac:dyDescent="0.2">
      <c r="U3665" s="398"/>
    </row>
    <row r="3666" spans="21:21" x14ac:dyDescent="0.2">
      <c r="U3666" s="398"/>
    </row>
    <row r="3667" spans="21:21" x14ac:dyDescent="0.2">
      <c r="U3667" s="398"/>
    </row>
    <row r="3668" spans="21:21" x14ac:dyDescent="0.2">
      <c r="U3668" s="398"/>
    </row>
    <row r="3669" spans="21:21" x14ac:dyDescent="0.2">
      <c r="U3669" s="398"/>
    </row>
    <row r="3670" spans="21:21" x14ac:dyDescent="0.2">
      <c r="U3670" s="398"/>
    </row>
    <row r="3671" spans="21:21" x14ac:dyDescent="0.2">
      <c r="U3671" s="398"/>
    </row>
    <row r="3672" spans="21:21" x14ac:dyDescent="0.2">
      <c r="U3672" s="398"/>
    </row>
    <row r="3673" spans="21:21" x14ac:dyDescent="0.2">
      <c r="U3673" s="398"/>
    </row>
    <row r="3674" spans="21:21" x14ac:dyDescent="0.2">
      <c r="U3674" s="398"/>
    </row>
    <row r="3675" spans="21:21" x14ac:dyDescent="0.2">
      <c r="U3675" s="398"/>
    </row>
    <row r="3676" spans="21:21" x14ac:dyDescent="0.2">
      <c r="U3676" s="398"/>
    </row>
    <row r="3677" spans="21:21" x14ac:dyDescent="0.2">
      <c r="U3677" s="398"/>
    </row>
    <row r="3678" spans="21:21" x14ac:dyDescent="0.2">
      <c r="U3678" s="398"/>
    </row>
    <row r="3679" spans="21:21" x14ac:dyDescent="0.2">
      <c r="U3679" s="398"/>
    </row>
    <row r="3680" spans="21:21" x14ac:dyDescent="0.2">
      <c r="U3680" s="398"/>
    </row>
    <row r="3681" spans="21:21" x14ac:dyDescent="0.2">
      <c r="U3681" s="398"/>
    </row>
    <row r="3682" spans="21:21" x14ac:dyDescent="0.2">
      <c r="U3682" s="398"/>
    </row>
    <row r="3683" spans="21:21" x14ac:dyDescent="0.2">
      <c r="U3683" s="398"/>
    </row>
    <row r="3684" spans="21:21" x14ac:dyDescent="0.2">
      <c r="U3684" s="398"/>
    </row>
    <row r="3685" spans="21:21" x14ac:dyDescent="0.2">
      <c r="U3685" s="398"/>
    </row>
    <row r="3686" spans="21:21" x14ac:dyDescent="0.2">
      <c r="U3686" s="398"/>
    </row>
    <row r="3687" spans="21:21" x14ac:dyDescent="0.2">
      <c r="U3687" s="398"/>
    </row>
    <row r="3688" spans="21:21" x14ac:dyDescent="0.2">
      <c r="U3688" s="398"/>
    </row>
    <row r="3689" spans="21:21" x14ac:dyDescent="0.2">
      <c r="U3689" s="398"/>
    </row>
    <row r="3690" spans="21:21" x14ac:dyDescent="0.2">
      <c r="U3690" s="398"/>
    </row>
    <row r="3691" spans="21:21" x14ac:dyDescent="0.2">
      <c r="U3691" s="398"/>
    </row>
    <row r="3692" spans="21:21" x14ac:dyDescent="0.2">
      <c r="U3692" s="398"/>
    </row>
    <row r="3693" spans="21:21" x14ac:dyDescent="0.2">
      <c r="U3693" s="398"/>
    </row>
    <row r="3694" spans="21:21" x14ac:dyDescent="0.2">
      <c r="U3694" s="398"/>
    </row>
    <row r="3695" spans="21:21" x14ac:dyDescent="0.2">
      <c r="U3695" s="398"/>
    </row>
    <row r="3696" spans="21:21" x14ac:dyDescent="0.2">
      <c r="U3696" s="398"/>
    </row>
    <row r="3697" spans="21:21" x14ac:dyDescent="0.2">
      <c r="U3697" s="398"/>
    </row>
    <row r="3698" spans="21:21" x14ac:dyDescent="0.2">
      <c r="U3698" s="398"/>
    </row>
    <row r="3699" spans="21:21" x14ac:dyDescent="0.2">
      <c r="U3699" s="398"/>
    </row>
    <row r="3700" spans="21:21" x14ac:dyDescent="0.2">
      <c r="U3700" s="398"/>
    </row>
    <row r="3701" spans="21:21" x14ac:dyDescent="0.2">
      <c r="U3701" s="398"/>
    </row>
    <row r="3702" spans="21:21" x14ac:dyDescent="0.2">
      <c r="U3702" s="398"/>
    </row>
    <row r="3703" spans="21:21" x14ac:dyDescent="0.2">
      <c r="U3703" s="398"/>
    </row>
    <row r="3704" spans="21:21" x14ac:dyDescent="0.2">
      <c r="U3704" s="398"/>
    </row>
    <row r="3705" spans="21:21" x14ac:dyDescent="0.2">
      <c r="U3705" s="398"/>
    </row>
    <row r="3706" spans="21:21" x14ac:dyDescent="0.2">
      <c r="U3706" s="398"/>
    </row>
    <row r="3707" spans="21:21" x14ac:dyDescent="0.2">
      <c r="U3707" s="398"/>
    </row>
    <row r="3708" spans="21:21" x14ac:dyDescent="0.2">
      <c r="U3708" s="398"/>
    </row>
    <row r="3709" spans="21:21" x14ac:dyDescent="0.2">
      <c r="U3709" s="398"/>
    </row>
    <row r="3710" spans="21:21" x14ac:dyDescent="0.2">
      <c r="U3710" s="398"/>
    </row>
    <row r="3711" spans="21:21" x14ac:dyDescent="0.2">
      <c r="U3711" s="398"/>
    </row>
    <row r="3712" spans="21:21" x14ac:dyDescent="0.2">
      <c r="U3712" s="398"/>
    </row>
    <row r="3713" spans="21:21" x14ac:dyDescent="0.2">
      <c r="U3713" s="398"/>
    </row>
    <row r="3714" spans="21:21" x14ac:dyDescent="0.2">
      <c r="U3714" s="398"/>
    </row>
    <row r="3715" spans="21:21" x14ac:dyDescent="0.2">
      <c r="U3715" s="398"/>
    </row>
    <row r="3716" spans="21:21" x14ac:dyDescent="0.2">
      <c r="U3716" s="398"/>
    </row>
    <row r="3717" spans="21:21" x14ac:dyDescent="0.2">
      <c r="U3717" s="398"/>
    </row>
    <row r="3718" spans="21:21" x14ac:dyDescent="0.2">
      <c r="U3718" s="398"/>
    </row>
    <row r="3719" spans="21:21" x14ac:dyDescent="0.2">
      <c r="U3719" s="398"/>
    </row>
    <row r="3720" spans="21:21" x14ac:dyDescent="0.2">
      <c r="U3720" s="398"/>
    </row>
    <row r="3721" spans="21:21" x14ac:dyDescent="0.2">
      <c r="U3721" s="398"/>
    </row>
    <row r="3722" spans="21:21" x14ac:dyDescent="0.2">
      <c r="U3722" s="398"/>
    </row>
    <row r="3723" spans="21:21" x14ac:dyDescent="0.2">
      <c r="U3723" s="398"/>
    </row>
    <row r="3724" spans="21:21" x14ac:dyDescent="0.2">
      <c r="U3724" s="398"/>
    </row>
    <row r="3725" spans="21:21" x14ac:dyDescent="0.2">
      <c r="U3725" s="398"/>
    </row>
    <row r="3726" spans="21:21" x14ac:dyDescent="0.2">
      <c r="U3726" s="398"/>
    </row>
    <row r="3727" spans="21:21" x14ac:dyDescent="0.2">
      <c r="U3727" s="398"/>
    </row>
    <row r="3728" spans="21:21" x14ac:dyDescent="0.2">
      <c r="U3728" s="398"/>
    </row>
    <row r="3729" spans="21:21" x14ac:dyDescent="0.2">
      <c r="U3729" s="398"/>
    </row>
    <row r="3730" spans="21:21" x14ac:dyDescent="0.2">
      <c r="U3730" s="398"/>
    </row>
    <row r="3731" spans="21:21" x14ac:dyDescent="0.2">
      <c r="U3731" s="398"/>
    </row>
    <row r="3732" spans="21:21" x14ac:dyDescent="0.2">
      <c r="U3732" s="398"/>
    </row>
    <row r="3733" spans="21:21" x14ac:dyDescent="0.2">
      <c r="U3733" s="398"/>
    </row>
    <row r="3734" spans="21:21" x14ac:dyDescent="0.2">
      <c r="U3734" s="398"/>
    </row>
    <row r="3735" spans="21:21" x14ac:dyDescent="0.2">
      <c r="U3735" s="398"/>
    </row>
    <row r="3736" spans="21:21" x14ac:dyDescent="0.2">
      <c r="U3736" s="398"/>
    </row>
    <row r="3737" spans="21:21" x14ac:dyDescent="0.2">
      <c r="U3737" s="398"/>
    </row>
    <row r="3738" spans="21:21" x14ac:dyDescent="0.2">
      <c r="U3738" s="398"/>
    </row>
    <row r="3739" spans="21:21" x14ac:dyDescent="0.2">
      <c r="U3739" s="398"/>
    </row>
    <row r="3740" spans="21:21" x14ac:dyDescent="0.2">
      <c r="U3740" s="398"/>
    </row>
    <row r="3741" spans="21:21" x14ac:dyDescent="0.2">
      <c r="U3741" s="398"/>
    </row>
    <row r="3742" spans="21:21" x14ac:dyDescent="0.2">
      <c r="U3742" s="398"/>
    </row>
    <row r="3743" spans="21:21" x14ac:dyDescent="0.2">
      <c r="U3743" s="398"/>
    </row>
    <row r="3744" spans="21:21" x14ac:dyDescent="0.2">
      <c r="U3744" s="398"/>
    </row>
    <row r="3745" spans="21:21" x14ac:dyDescent="0.2">
      <c r="U3745" s="398"/>
    </row>
    <row r="3746" spans="21:21" x14ac:dyDescent="0.2">
      <c r="U3746" s="398"/>
    </row>
    <row r="3747" spans="21:21" x14ac:dyDescent="0.2">
      <c r="U3747" s="398"/>
    </row>
    <row r="3748" spans="21:21" x14ac:dyDescent="0.2">
      <c r="U3748" s="398"/>
    </row>
    <row r="3749" spans="21:21" x14ac:dyDescent="0.2">
      <c r="U3749" s="398"/>
    </row>
    <row r="3750" spans="21:21" x14ac:dyDescent="0.2">
      <c r="U3750" s="398"/>
    </row>
    <row r="3751" spans="21:21" x14ac:dyDescent="0.2">
      <c r="U3751" s="398"/>
    </row>
    <row r="3752" spans="21:21" x14ac:dyDescent="0.2">
      <c r="U3752" s="398"/>
    </row>
    <row r="3753" spans="21:21" x14ac:dyDescent="0.2">
      <c r="U3753" s="398"/>
    </row>
    <row r="3754" spans="21:21" x14ac:dyDescent="0.2">
      <c r="U3754" s="398"/>
    </row>
    <row r="3755" spans="21:21" x14ac:dyDescent="0.2">
      <c r="U3755" s="398"/>
    </row>
    <row r="3756" spans="21:21" x14ac:dyDescent="0.2">
      <c r="U3756" s="398"/>
    </row>
    <row r="3757" spans="21:21" x14ac:dyDescent="0.2">
      <c r="U3757" s="398"/>
    </row>
    <row r="3758" spans="21:21" x14ac:dyDescent="0.2">
      <c r="U3758" s="398"/>
    </row>
    <row r="3759" spans="21:21" x14ac:dyDescent="0.2">
      <c r="U3759" s="398"/>
    </row>
    <row r="3760" spans="21:21" x14ac:dyDescent="0.2">
      <c r="U3760" s="398"/>
    </row>
    <row r="3761" spans="21:21" x14ac:dyDescent="0.2">
      <c r="U3761" s="398"/>
    </row>
    <row r="3762" spans="21:21" x14ac:dyDescent="0.2">
      <c r="U3762" s="398"/>
    </row>
    <row r="3763" spans="21:21" x14ac:dyDescent="0.2">
      <c r="U3763" s="398"/>
    </row>
    <row r="3764" spans="21:21" x14ac:dyDescent="0.2">
      <c r="U3764" s="398"/>
    </row>
    <row r="3765" spans="21:21" x14ac:dyDescent="0.2">
      <c r="U3765" s="398"/>
    </row>
    <row r="3766" spans="21:21" x14ac:dyDescent="0.2">
      <c r="U3766" s="398"/>
    </row>
    <row r="3767" spans="21:21" x14ac:dyDescent="0.2">
      <c r="U3767" s="398"/>
    </row>
    <row r="3768" spans="21:21" x14ac:dyDescent="0.2">
      <c r="U3768" s="398"/>
    </row>
    <row r="3769" spans="21:21" x14ac:dyDescent="0.2">
      <c r="U3769" s="398"/>
    </row>
    <row r="3770" spans="21:21" x14ac:dyDescent="0.2">
      <c r="U3770" s="398"/>
    </row>
    <row r="3771" spans="21:21" x14ac:dyDescent="0.2">
      <c r="U3771" s="398"/>
    </row>
    <row r="3772" spans="21:21" x14ac:dyDescent="0.2">
      <c r="U3772" s="398"/>
    </row>
    <row r="3773" spans="21:21" x14ac:dyDescent="0.2">
      <c r="U3773" s="398"/>
    </row>
    <row r="3774" spans="21:21" x14ac:dyDescent="0.2">
      <c r="U3774" s="398"/>
    </row>
    <row r="3775" spans="21:21" x14ac:dyDescent="0.2">
      <c r="U3775" s="398"/>
    </row>
    <row r="3776" spans="21:21" x14ac:dyDescent="0.2">
      <c r="U3776" s="398"/>
    </row>
    <row r="3777" spans="21:21" x14ac:dyDescent="0.2">
      <c r="U3777" s="398"/>
    </row>
    <row r="3778" spans="21:21" x14ac:dyDescent="0.2">
      <c r="U3778" s="398"/>
    </row>
    <row r="3779" spans="21:21" x14ac:dyDescent="0.2">
      <c r="U3779" s="398"/>
    </row>
    <row r="3780" spans="21:21" x14ac:dyDescent="0.2">
      <c r="U3780" s="398"/>
    </row>
    <row r="3781" spans="21:21" x14ac:dyDescent="0.2">
      <c r="U3781" s="398"/>
    </row>
    <row r="3782" spans="21:21" x14ac:dyDescent="0.2">
      <c r="U3782" s="398"/>
    </row>
    <row r="3783" spans="21:21" x14ac:dyDescent="0.2">
      <c r="U3783" s="398"/>
    </row>
    <row r="3784" spans="21:21" x14ac:dyDescent="0.2">
      <c r="U3784" s="398"/>
    </row>
    <row r="3785" spans="21:21" x14ac:dyDescent="0.2">
      <c r="U3785" s="398"/>
    </row>
    <row r="3786" spans="21:21" x14ac:dyDescent="0.2">
      <c r="U3786" s="398"/>
    </row>
    <row r="3787" spans="21:21" x14ac:dyDescent="0.2">
      <c r="U3787" s="398"/>
    </row>
    <row r="3788" spans="21:21" x14ac:dyDescent="0.2">
      <c r="U3788" s="398"/>
    </row>
    <row r="3789" spans="21:21" x14ac:dyDescent="0.2">
      <c r="U3789" s="398"/>
    </row>
    <row r="3790" spans="21:21" x14ac:dyDescent="0.2">
      <c r="U3790" s="398"/>
    </row>
    <row r="3791" spans="21:21" x14ac:dyDescent="0.2">
      <c r="U3791" s="398"/>
    </row>
    <row r="3792" spans="21:21" x14ac:dyDescent="0.2">
      <c r="U3792" s="398"/>
    </row>
    <row r="3793" spans="21:21" x14ac:dyDescent="0.2">
      <c r="U3793" s="398"/>
    </row>
    <row r="3794" spans="21:21" x14ac:dyDescent="0.2">
      <c r="U3794" s="398"/>
    </row>
    <row r="3795" spans="21:21" x14ac:dyDescent="0.2">
      <c r="U3795" s="398"/>
    </row>
    <row r="3796" spans="21:21" x14ac:dyDescent="0.2">
      <c r="U3796" s="398"/>
    </row>
    <row r="3797" spans="21:21" x14ac:dyDescent="0.2">
      <c r="U3797" s="398"/>
    </row>
    <row r="3798" spans="21:21" x14ac:dyDescent="0.2">
      <c r="U3798" s="398"/>
    </row>
    <row r="3799" spans="21:21" x14ac:dyDescent="0.2">
      <c r="U3799" s="398"/>
    </row>
    <row r="3800" spans="21:21" x14ac:dyDescent="0.2">
      <c r="U3800" s="398"/>
    </row>
    <row r="3801" spans="21:21" x14ac:dyDescent="0.2">
      <c r="U3801" s="398"/>
    </row>
    <row r="3802" spans="21:21" x14ac:dyDescent="0.2">
      <c r="U3802" s="398"/>
    </row>
    <row r="3803" spans="21:21" x14ac:dyDescent="0.2">
      <c r="U3803" s="398"/>
    </row>
    <row r="3804" spans="21:21" x14ac:dyDescent="0.2">
      <c r="U3804" s="398"/>
    </row>
    <row r="3805" spans="21:21" x14ac:dyDescent="0.2">
      <c r="U3805" s="398"/>
    </row>
    <row r="3806" spans="21:21" x14ac:dyDescent="0.2">
      <c r="U3806" s="398"/>
    </row>
    <row r="3807" spans="21:21" x14ac:dyDescent="0.2">
      <c r="U3807" s="398"/>
    </row>
    <row r="3808" spans="21:21" x14ac:dyDescent="0.2">
      <c r="U3808" s="398"/>
    </row>
    <row r="3809" spans="21:21" x14ac:dyDescent="0.2">
      <c r="U3809" s="398"/>
    </row>
    <row r="3810" spans="21:21" x14ac:dyDescent="0.2">
      <c r="U3810" s="398"/>
    </row>
    <row r="3811" spans="21:21" x14ac:dyDescent="0.2">
      <c r="U3811" s="398"/>
    </row>
    <row r="3812" spans="21:21" x14ac:dyDescent="0.2">
      <c r="U3812" s="398"/>
    </row>
    <row r="3813" spans="21:21" x14ac:dyDescent="0.2">
      <c r="U3813" s="398"/>
    </row>
    <row r="3814" spans="21:21" x14ac:dyDescent="0.2">
      <c r="U3814" s="398"/>
    </row>
    <row r="3815" spans="21:21" x14ac:dyDescent="0.2">
      <c r="U3815" s="398"/>
    </row>
    <row r="3816" spans="21:21" x14ac:dyDescent="0.2">
      <c r="U3816" s="398"/>
    </row>
    <row r="3817" spans="21:21" x14ac:dyDescent="0.2">
      <c r="U3817" s="398"/>
    </row>
    <row r="3818" spans="21:21" x14ac:dyDescent="0.2">
      <c r="U3818" s="398"/>
    </row>
    <row r="3819" spans="21:21" x14ac:dyDescent="0.2">
      <c r="U3819" s="398"/>
    </row>
    <row r="3820" spans="21:21" x14ac:dyDescent="0.2">
      <c r="U3820" s="398"/>
    </row>
    <row r="3821" spans="21:21" x14ac:dyDescent="0.2">
      <c r="U3821" s="398"/>
    </row>
    <row r="3822" spans="21:21" x14ac:dyDescent="0.2">
      <c r="U3822" s="398"/>
    </row>
    <row r="3823" spans="21:21" x14ac:dyDescent="0.2">
      <c r="U3823" s="398"/>
    </row>
    <row r="3824" spans="21:21" x14ac:dyDescent="0.2">
      <c r="U3824" s="398"/>
    </row>
    <row r="3825" spans="21:21" x14ac:dyDescent="0.2">
      <c r="U3825" s="398"/>
    </row>
    <row r="3826" spans="21:21" x14ac:dyDescent="0.2">
      <c r="U3826" s="398"/>
    </row>
    <row r="3827" spans="21:21" x14ac:dyDescent="0.2">
      <c r="U3827" s="398"/>
    </row>
    <row r="3828" spans="21:21" x14ac:dyDescent="0.2">
      <c r="U3828" s="398"/>
    </row>
    <row r="3829" spans="21:21" x14ac:dyDescent="0.2">
      <c r="U3829" s="398"/>
    </row>
    <row r="3830" spans="21:21" x14ac:dyDescent="0.2">
      <c r="U3830" s="398"/>
    </row>
    <row r="3831" spans="21:21" x14ac:dyDescent="0.2">
      <c r="U3831" s="398"/>
    </row>
    <row r="3832" spans="21:21" x14ac:dyDescent="0.2">
      <c r="U3832" s="398"/>
    </row>
    <row r="3833" spans="21:21" x14ac:dyDescent="0.2">
      <c r="U3833" s="398"/>
    </row>
    <row r="3834" spans="21:21" x14ac:dyDescent="0.2">
      <c r="U3834" s="398"/>
    </row>
    <row r="3835" spans="21:21" x14ac:dyDescent="0.2">
      <c r="U3835" s="398"/>
    </row>
    <row r="3836" spans="21:21" x14ac:dyDescent="0.2">
      <c r="U3836" s="398"/>
    </row>
    <row r="3837" spans="21:21" x14ac:dyDescent="0.2">
      <c r="U3837" s="398"/>
    </row>
    <row r="3838" spans="21:21" x14ac:dyDescent="0.2">
      <c r="U3838" s="398"/>
    </row>
    <row r="3839" spans="21:21" x14ac:dyDescent="0.2">
      <c r="U3839" s="398"/>
    </row>
    <row r="3840" spans="21:21" x14ac:dyDescent="0.2">
      <c r="U3840" s="398"/>
    </row>
    <row r="3841" spans="21:21" x14ac:dyDescent="0.2">
      <c r="U3841" s="398"/>
    </row>
    <row r="3842" spans="21:21" x14ac:dyDescent="0.2">
      <c r="U3842" s="398"/>
    </row>
    <row r="3843" spans="21:21" x14ac:dyDescent="0.2">
      <c r="U3843" s="398"/>
    </row>
    <row r="3844" spans="21:21" x14ac:dyDescent="0.2">
      <c r="U3844" s="398"/>
    </row>
    <row r="3845" spans="21:21" x14ac:dyDescent="0.2">
      <c r="U3845" s="398"/>
    </row>
    <row r="3846" spans="21:21" x14ac:dyDescent="0.2">
      <c r="U3846" s="398"/>
    </row>
    <row r="3847" spans="21:21" x14ac:dyDescent="0.2">
      <c r="U3847" s="398"/>
    </row>
    <row r="3848" spans="21:21" x14ac:dyDescent="0.2">
      <c r="U3848" s="398"/>
    </row>
    <row r="3849" spans="21:21" x14ac:dyDescent="0.2">
      <c r="U3849" s="398"/>
    </row>
    <row r="3850" spans="21:21" x14ac:dyDescent="0.2">
      <c r="U3850" s="398"/>
    </row>
    <row r="3851" spans="21:21" x14ac:dyDescent="0.2">
      <c r="U3851" s="398"/>
    </row>
    <row r="3852" spans="21:21" x14ac:dyDescent="0.2">
      <c r="U3852" s="398"/>
    </row>
    <row r="3853" spans="21:21" x14ac:dyDescent="0.2">
      <c r="U3853" s="398"/>
    </row>
    <row r="3854" spans="21:21" x14ac:dyDescent="0.2">
      <c r="U3854" s="398"/>
    </row>
    <row r="3855" spans="21:21" x14ac:dyDescent="0.2">
      <c r="U3855" s="398"/>
    </row>
    <row r="3856" spans="21:21" x14ac:dyDescent="0.2">
      <c r="U3856" s="398"/>
    </row>
    <row r="3857" spans="21:21" x14ac:dyDescent="0.2">
      <c r="U3857" s="398"/>
    </row>
    <row r="3858" spans="21:21" x14ac:dyDescent="0.2">
      <c r="U3858" s="398"/>
    </row>
    <row r="3859" spans="21:21" x14ac:dyDescent="0.2">
      <c r="U3859" s="398"/>
    </row>
    <row r="3860" spans="21:21" x14ac:dyDescent="0.2">
      <c r="U3860" s="398"/>
    </row>
    <row r="3861" spans="21:21" x14ac:dyDescent="0.2">
      <c r="U3861" s="398"/>
    </row>
    <row r="3862" spans="21:21" x14ac:dyDescent="0.2">
      <c r="U3862" s="398"/>
    </row>
    <row r="3863" spans="21:21" x14ac:dyDescent="0.2">
      <c r="U3863" s="398"/>
    </row>
    <row r="3864" spans="21:21" x14ac:dyDescent="0.2">
      <c r="U3864" s="398"/>
    </row>
    <row r="3865" spans="21:21" x14ac:dyDescent="0.2">
      <c r="U3865" s="398"/>
    </row>
    <row r="3866" spans="21:21" x14ac:dyDescent="0.2">
      <c r="U3866" s="398"/>
    </row>
    <row r="3867" spans="21:21" x14ac:dyDescent="0.2">
      <c r="U3867" s="398"/>
    </row>
    <row r="3868" spans="21:21" x14ac:dyDescent="0.2">
      <c r="U3868" s="398"/>
    </row>
    <row r="3869" spans="21:21" x14ac:dyDescent="0.2">
      <c r="U3869" s="398"/>
    </row>
    <row r="3870" spans="21:21" x14ac:dyDescent="0.2">
      <c r="U3870" s="398"/>
    </row>
    <row r="3871" spans="21:21" x14ac:dyDescent="0.2">
      <c r="U3871" s="398"/>
    </row>
    <row r="3872" spans="21:21" x14ac:dyDescent="0.2">
      <c r="U3872" s="398"/>
    </row>
    <row r="3873" spans="21:21" x14ac:dyDescent="0.2">
      <c r="U3873" s="398"/>
    </row>
    <row r="3874" spans="21:21" x14ac:dyDescent="0.2">
      <c r="U3874" s="398"/>
    </row>
    <row r="3875" spans="21:21" x14ac:dyDescent="0.2">
      <c r="U3875" s="398"/>
    </row>
    <row r="3876" spans="21:21" x14ac:dyDescent="0.2">
      <c r="U3876" s="398"/>
    </row>
    <row r="3877" spans="21:21" x14ac:dyDescent="0.2">
      <c r="U3877" s="398"/>
    </row>
    <row r="3878" spans="21:21" x14ac:dyDescent="0.2">
      <c r="U3878" s="398"/>
    </row>
    <row r="3879" spans="21:21" x14ac:dyDescent="0.2">
      <c r="U3879" s="398"/>
    </row>
    <row r="3880" spans="21:21" x14ac:dyDescent="0.2">
      <c r="U3880" s="398"/>
    </row>
    <row r="3881" spans="21:21" x14ac:dyDescent="0.2">
      <c r="U3881" s="398"/>
    </row>
    <row r="3882" spans="21:21" x14ac:dyDescent="0.2">
      <c r="U3882" s="398"/>
    </row>
    <row r="3883" spans="21:21" x14ac:dyDescent="0.2">
      <c r="U3883" s="398"/>
    </row>
    <row r="3884" spans="21:21" x14ac:dyDescent="0.2">
      <c r="U3884" s="398"/>
    </row>
    <row r="3885" spans="21:21" x14ac:dyDescent="0.2">
      <c r="U3885" s="398"/>
    </row>
    <row r="3886" spans="21:21" x14ac:dyDescent="0.2">
      <c r="U3886" s="398"/>
    </row>
    <row r="3887" spans="21:21" x14ac:dyDescent="0.2">
      <c r="U3887" s="398"/>
    </row>
    <row r="3888" spans="21:21" x14ac:dyDescent="0.2">
      <c r="U3888" s="398"/>
    </row>
    <row r="3889" spans="21:21" x14ac:dyDescent="0.2">
      <c r="U3889" s="398"/>
    </row>
    <row r="3890" spans="21:21" x14ac:dyDescent="0.2">
      <c r="U3890" s="398"/>
    </row>
    <row r="3891" spans="21:21" x14ac:dyDescent="0.2">
      <c r="U3891" s="398"/>
    </row>
    <row r="3892" spans="21:21" x14ac:dyDescent="0.2">
      <c r="U3892" s="398"/>
    </row>
    <row r="3893" spans="21:21" x14ac:dyDescent="0.2">
      <c r="U3893" s="398"/>
    </row>
    <row r="3894" spans="21:21" x14ac:dyDescent="0.2">
      <c r="U3894" s="398"/>
    </row>
    <row r="3895" spans="21:21" x14ac:dyDescent="0.2">
      <c r="U3895" s="398"/>
    </row>
    <row r="3896" spans="21:21" x14ac:dyDescent="0.2">
      <c r="U3896" s="398"/>
    </row>
    <row r="3897" spans="21:21" x14ac:dyDescent="0.2">
      <c r="U3897" s="398"/>
    </row>
    <row r="3898" spans="21:21" x14ac:dyDescent="0.2">
      <c r="U3898" s="398"/>
    </row>
    <row r="3899" spans="21:21" x14ac:dyDescent="0.2">
      <c r="U3899" s="398"/>
    </row>
    <row r="3900" spans="21:21" x14ac:dyDescent="0.2">
      <c r="U3900" s="398"/>
    </row>
    <row r="3901" spans="21:21" x14ac:dyDescent="0.2">
      <c r="U3901" s="398"/>
    </row>
    <row r="3902" spans="21:21" x14ac:dyDescent="0.2">
      <c r="U3902" s="398"/>
    </row>
    <row r="3903" spans="21:21" x14ac:dyDescent="0.2">
      <c r="U3903" s="398"/>
    </row>
    <row r="3904" spans="21:21" x14ac:dyDescent="0.2">
      <c r="U3904" s="398"/>
    </row>
    <row r="3905" spans="21:21" x14ac:dyDescent="0.2">
      <c r="U3905" s="398"/>
    </row>
    <row r="3906" spans="21:21" x14ac:dyDescent="0.2">
      <c r="U3906" s="398"/>
    </row>
    <row r="3907" spans="21:21" x14ac:dyDescent="0.2">
      <c r="U3907" s="398"/>
    </row>
    <row r="3908" spans="21:21" x14ac:dyDescent="0.2">
      <c r="U3908" s="398"/>
    </row>
    <row r="3909" spans="21:21" x14ac:dyDescent="0.2">
      <c r="U3909" s="398"/>
    </row>
    <row r="3910" spans="21:21" x14ac:dyDescent="0.2">
      <c r="U3910" s="398"/>
    </row>
    <row r="3911" spans="21:21" x14ac:dyDescent="0.2">
      <c r="U3911" s="398"/>
    </row>
    <row r="3912" spans="21:21" x14ac:dyDescent="0.2">
      <c r="U3912" s="398"/>
    </row>
    <row r="3913" spans="21:21" x14ac:dyDescent="0.2">
      <c r="U3913" s="398"/>
    </row>
    <row r="3914" spans="21:21" x14ac:dyDescent="0.2">
      <c r="U3914" s="398"/>
    </row>
    <row r="3915" spans="21:21" x14ac:dyDescent="0.2">
      <c r="U3915" s="398"/>
    </row>
    <row r="3916" spans="21:21" x14ac:dyDescent="0.2">
      <c r="U3916" s="398"/>
    </row>
    <row r="3917" spans="21:21" x14ac:dyDescent="0.2">
      <c r="U3917" s="398"/>
    </row>
    <row r="3918" spans="21:21" x14ac:dyDescent="0.2">
      <c r="U3918" s="398"/>
    </row>
    <row r="3919" spans="21:21" x14ac:dyDescent="0.2">
      <c r="U3919" s="398"/>
    </row>
    <row r="3920" spans="21:21" x14ac:dyDescent="0.2">
      <c r="U3920" s="398"/>
    </row>
    <row r="3921" spans="21:21" x14ac:dyDescent="0.2">
      <c r="U3921" s="398"/>
    </row>
    <row r="3922" spans="21:21" x14ac:dyDescent="0.2">
      <c r="U3922" s="398"/>
    </row>
    <row r="3923" spans="21:21" x14ac:dyDescent="0.2">
      <c r="U3923" s="398"/>
    </row>
    <row r="3924" spans="21:21" x14ac:dyDescent="0.2">
      <c r="U3924" s="398"/>
    </row>
    <row r="3925" spans="21:21" x14ac:dyDescent="0.2">
      <c r="U3925" s="398"/>
    </row>
    <row r="3926" spans="21:21" x14ac:dyDescent="0.2">
      <c r="U3926" s="398"/>
    </row>
    <row r="3927" spans="21:21" x14ac:dyDescent="0.2">
      <c r="U3927" s="398"/>
    </row>
    <row r="3928" spans="21:21" x14ac:dyDescent="0.2">
      <c r="U3928" s="398"/>
    </row>
    <row r="3929" spans="21:21" x14ac:dyDescent="0.2">
      <c r="U3929" s="398"/>
    </row>
    <row r="3930" spans="21:21" x14ac:dyDescent="0.2">
      <c r="U3930" s="398"/>
    </row>
    <row r="3931" spans="21:21" x14ac:dyDescent="0.2">
      <c r="U3931" s="398"/>
    </row>
    <row r="3932" spans="21:21" x14ac:dyDescent="0.2">
      <c r="U3932" s="398"/>
    </row>
    <row r="3933" spans="21:21" x14ac:dyDescent="0.2">
      <c r="U3933" s="398"/>
    </row>
    <row r="3934" spans="21:21" x14ac:dyDescent="0.2">
      <c r="U3934" s="398"/>
    </row>
    <row r="3935" spans="21:21" x14ac:dyDescent="0.2">
      <c r="U3935" s="398"/>
    </row>
    <row r="3936" spans="21:21" x14ac:dyDescent="0.2">
      <c r="U3936" s="398"/>
    </row>
    <row r="3937" spans="21:21" x14ac:dyDescent="0.2">
      <c r="U3937" s="398"/>
    </row>
    <row r="3938" spans="21:21" x14ac:dyDescent="0.2">
      <c r="U3938" s="398"/>
    </row>
    <row r="3939" spans="21:21" x14ac:dyDescent="0.2">
      <c r="U3939" s="398"/>
    </row>
    <row r="3940" spans="21:21" x14ac:dyDescent="0.2">
      <c r="U3940" s="398"/>
    </row>
    <row r="3941" spans="21:21" x14ac:dyDescent="0.2">
      <c r="U3941" s="398"/>
    </row>
    <row r="3942" spans="21:21" x14ac:dyDescent="0.2">
      <c r="U3942" s="398"/>
    </row>
    <row r="3943" spans="21:21" x14ac:dyDescent="0.2">
      <c r="U3943" s="398"/>
    </row>
    <row r="3944" spans="21:21" x14ac:dyDescent="0.2">
      <c r="U3944" s="398"/>
    </row>
    <row r="3945" spans="21:21" x14ac:dyDescent="0.2">
      <c r="U3945" s="398"/>
    </row>
    <row r="3946" spans="21:21" x14ac:dyDescent="0.2">
      <c r="U3946" s="398"/>
    </row>
    <row r="3947" spans="21:21" x14ac:dyDescent="0.2">
      <c r="U3947" s="398"/>
    </row>
    <row r="3948" spans="21:21" x14ac:dyDescent="0.2">
      <c r="U3948" s="398"/>
    </row>
    <row r="3949" spans="21:21" x14ac:dyDescent="0.2">
      <c r="U3949" s="398"/>
    </row>
    <row r="3950" spans="21:21" x14ac:dyDescent="0.2">
      <c r="U3950" s="398"/>
    </row>
    <row r="3951" spans="21:21" x14ac:dyDescent="0.2">
      <c r="U3951" s="398"/>
    </row>
    <row r="3952" spans="21:21" x14ac:dyDescent="0.2">
      <c r="U3952" s="398"/>
    </row>
    <row r="3953" spans="21:21" x14ac:dyDescent="0.2">
      <c r="U3953" s="398"/>
    </row>
    <row r="3954" spans="21:21" x14ac:dyDescent="0.2">
      <c r="U3954" s="398"/>
    </row>
    <row r="3955" spans="21:21" x14ac:dyDescent="0.2">
      <c r="U3955" s="398"/>
    </row>
    <row r="3956" spans="21:21" x14ac:dyDescent="0.2">
      <c r="U3956" s="398"/>
    </row>
    <row r="3957" spans="21:21" x14ac:dyDescent="0.2">
      <c r="U3957" s="398"/>
    </row>
    <row r="3958" spans="21:21" x14ac:dyDescent="0.2">
      <c r="U3958" s="398"/>
    </row>
    <row r="3959" spans="21:21" x14ac:dyDescent="0.2">
      <c r="U3959" s="398"/>
    </row>
    <row r="3960" spans="21:21" x14ac:dyDescent="0.2">
      <c r="U3960" s="398"/>
    </row>
    <row r="3961" spans="21:21" x14ac:dyDescent="0.2">
      <c r="U3961" s="398"/>
    </row>
    <row r="3962" spans="21:21" x14ac:dyDescent="0.2">
      <c r="U3962" s="398"/>
    </row>
    <row r="3963" spans="21:21" x14ac:dyDescent="0.2">
      <c r="U3963" s="398"/>
    </row>
    <row r="3964" spans="21:21" x14ac:dyDescent="0.2">
      <c r="U3964" s="398"/>
    </row>
    <row r="3965" spans="21:21" x14ac:dyDescent="0.2">
      <c r="U3965" s="398"/>
    </row>
    <row r="3966" spans="21:21" x14ac:dyDescent="0.2">
      <c r="U3966" s="398"/>
    </row>
    <row r="3967" spans="21:21" x14ac:dyDescent="0.2">
      <c r="U3967" s="398"/>
    </row>
    <row r="3968" spans="21:21" x14ac:dyDescent="0.2">
      <c r="U3968" s="398"/>
    </row>
    <row r="3969" spans="21:21" x14ac:dyDescent="0.2">
      <c r="U3969" s="398"/>
    </row>
    <row r="3970" spans="21:21" x14ac:dyDescent="0.2">
      <c r="U3970" s="398"/>
    </row>
    <row r="3971" spans="21:21" x14ac:dyDescent="0.2">
      <c r="U3971" s="398"/>
    </row>
    <row r="3972" spans="21:21" x14ac:dyDescent="0.2">
      <c r="U3972" s="398"/>
    </row>
    <row r="3973" spans="21:21" x14ac:dyDescent="0.2">
      <c r="U3973" s="398"/>
    </row>
    <row r="3974" spans="21:21" x14ac:dyDescent="0.2">
      <c r="U3974" s="398"/>
    </row>
    <row r="3975" spans="21:21" x14ac:dyDescent="0.2">
      <c r="U3975" s="398"/>
    </row>
    <row r="3976" spans="21:21" x14ac:dyDescent="0.2">
      <c r="U3976" s="398"/>
    </row>
    <row r="3977" spans="21:21" x14ac:dyDescent="0.2">
      <c r="U3977" s="398"/>
    </row>
    <row r="3978" spans="21:21" x14ac:dyDescent="0.2">
      <c r="U3978" s="398"/>
    </row>
    <row r="3979" spans="21:21" x14ac:dyDescent="0.2">
      <c r="U3979" s="398"/>
    </row>
    <row r="3980" spans="21:21" x14ac:dyDescent="0.2">
      <c r="U3980" s="398"/>
    </row>
    <row r="3981" spans="21:21" x14ac:dyDescent="0.2">
      <c r="U3981" s="398"/>
    </row>
    <row r="3982" spans="21:21" x14ac:dyDescent="0.2">
      <c r="U3982" s="398"/>
    </row>
    <row r="3983" spans="21:21" x14ac:dyDescent="0.2">
      <c r="U3983" s="398"/>
    </row>
    <row r="3984" spans="21:21" x14ac:dyDescent="0.2">
      <c r="U3984" s="398"/>
    </row>
    <row r="3985" spans="21:21" x14ac:dyDescent="0.2">
      <c r="U3985" s="398"/>
    </row>
    <row r="3986" spans="21:21" x14ac:dyDescent="0.2">
      <c r="U3986" s="398"/>
    </row>
    <row r="3987" spans="21:21" x14ac:dyDescent="0.2">
      <c r="U3987" s="398"/>
    </row>
    <row r="3988" spans="21:21" x14ac:dyDescent="0.2">
      <c r="U3988" s="398"/>
    </row>
    <row r="3989" spans="21:21" x14ac:dyDescent="0.2">
      <c r="U3989" s="398"/>
    </row>
    <row r="3990" spans="21:21" x14ac:dyDescent="0.2">
      <c r="U3990" s="398"/>
    </row>
    <row r="3991" spans="21:21" x14ac:dyDescent="0.2">
      <c r="U3991" s="398"/>
    </row>
    <row r="3992" spans="21:21" x14ac:dyDescent="0.2">
      <c r="U3992" s="398"/>
    </row>
    <row r="3993" spans="21:21" x14ac:dyDescent="0.2">
      <c r="U3993" s="398"/>
    </row>
    <row r="3994" spans="21:21" x14ac:dyDescent="0.2">
      <c r="U3994" s="398"/>
    </row>
    <row r="3995" spans="21:21" x14ac:dyDescent="0.2">
      <c r="U3995" s="398"/>
    </row>
    <row r="3996" spans="21:21" x14ac:dyDescent="0.2">
      <c r="U3996" s="398"/>
    </row>
    <row r="3997" spans="21:21" x14ac:dyDescent="0.2">
      <c r="U3997" s="398"/>
    </row>
    <row r="3998" spans="21:21" x14ac:dyDescent="0.2">
      <c r="U3998" s="398"/>
    </row>
    <row r="3999" spans="21:21" x14ac:dyDescent="0.2">
      <c r="U3999" s="398"/>
    </row>
    <row r="4000" spans="21:21" x14ac:dyDescent="0.2">
      <c r="U4000" s="398"/>
    </row>
    <row r="4001" spans="21:21" x14ac:dyDescent="0.2">
      <c r="U4001" s="398"/>
    </row>
    <row r="4002" spans="21:21" x14ac:dyDescent="0.2">
      <c r="U4002" s="398"/>
    </row>
    <row r="4003" spans="21:21" x14ac:dyDescent="0.2">
      <c r="U4003" s="398"/>
    </row>
    <row r="4004" spans="21:21" x14ac:dyDescent="0.2">
      <c r="U4004" s="398"/>
    </row>
    <row r="4005" spans="21:21" x14ac:dyDescent="0.2">
      <c r="U4005" s="398"/>
    </row>
    <row r="4006" spans="21:21" x14ac:dyDescent="0.2">
      <c r="U4006" s="398"/>
    </row>
    <row r="4007" spans="21:21" x14ac:dyDescent="0.2">
      <c r="U4007" s="398"/>
    </row>
    <row r="4008" spans="21:21" x14ac:dyDescent="0.2">
      <c r="U4008" s="398"/>
    </row>
    <row r="4009" spans="21:21" x14ac:dyDescent="0.2">
      <c r="U4009" s="398"/>
    </row>
    <row r="4010" spans="21:21" x14ac:dyDescent="0.2">
      <c r="U4010" s="398"/>
    </row>
    <row r="4011" spans="21:21" x14ac:dyDescent="0.2">
      <c r="U4011" s="398"/>
    </row>
    <row r="4012" spans="21:21" x14ac:dyDescent="0.2">
      <c r="U4012" s="398"/>
    </row>
    <row r="4013" spans="21:21" x14ac:dyDescent="0.2">
      <c r="U4013" s="398"/>
    </row>
    <row r="4014" spans="21:21" x14ac:dyDescent="0.2">
      <c r="U4014" s="398"/>
    </row>
    <row r="4015" spans="21:21" x14ac:dyDescent="0.2">
      <c r="U4015" s="398"/>
    </row>
    <row r="4016" spans="21:21" x14ac:dyDescent="0.2">
      <c r="U4016" s="398"/>
    </row>
    <row r="4017" spans="21:21" x14ac:dyDescent="0.2">
      <c r="U4017" s="398"/>
    </row>
    <row r="4018" spans="21:21" x14ac:dyDescent="0.2">
      <c r="U4018" s="398"/>
    </row>
    <row r="4019" spans="21:21" x14ac:dyDescent="0.2">
      <c r="U4019" s="398"/>
    </row>
    <row r="4020" spans="21:21" x14ac:dyDescent="0.2">
      <c r="U4020" s="398"/>
    </row>
    <row r="4021" spans="21:21" x14ac:dyDescent="0.2">
      <c r="U4021" s="398"/>
    </row>
    <row r="4022" spans="21:21" x14ac:dyDescent="0.2">
      <c r="U4022" s="398"/>
    </row>
    <row r="4023" spans="21:21" x14ac:dyDescent="0.2">
      <c r="U4023" s="398"/>
    </row>
    <row r="4024" spans="21:21" x14ac:dyDescent="0.2">
      <c r="U4024" s="398"/>
    </row>
    <row r="4025" spans="21:21" x14ac:dyDescent="0.2">
      <c r="U4025" s="398"/>
    </row>
    <row r="4026" spans="21:21" x14ac:dyDescent="0.2">
      <c r="U4026" s="398"/>
    </row>
    <row r="4027" spans="21:21" x14ac:dyDescent="0.2">
      <c r="U4027" s="398"/>
    </row>
    <row r="4028" spans="21:21" x14ac:dyDescent="0.2">
      <c r="U4028" s="398"/>
    </row>
    <row r="4029" spans="21:21" x14ac:dyDescent="0.2">
      <c r="U4029" s="398"/>
    </row>
    <row r="4030" spans="21:21" x14ac:dyDescent="0.2">
      <c r="U4030" s="398"/>
    </row>
    <row r="4031" spans="21:21" x14ac:dyDescent="0.2">
      <c r="U4031" s="398"/>
    </row>
    <row r="4032" spans="21:21" x14ac:dyDescent="0.2">
      <c r="U4032" s="398"/>
    </row>
    <row r="4033" spans="21:21" x14ac:dyDescent="0.2">
      <c r="U4033" s="398"/>
    </row>
    <row r="4034" spans="21:21" x14ac:dyDescent="0.2">
      <c r="U4034" s="398"/>
    </row>
    <row r="4035" spans="21:21" x14ac:dyDescent="0.2">
      <c r="U4035" s="398"/>
    </row>
    <row r="4036" spans="21:21" x14ac:dyDescent="0.2">
      <c r="U4036" s="398"/>
    </row>
    <row r="4037" spans="21:21" x14ac:dyDescent="0.2">
      <c r="U4037" s="398"/>
    </row>
    <row r="4038" spans="21:21" x14ac:dyDescent="0.2">
      <c r="U4038" s="398"/>
    </row>
    <row r="4039" spans="21:21" x14ac:dyDescent="0.2">
      <c r="U4039" s="398"/>
    </row>
    <row r="4040" spans="21:21" x14ac:dyDescent="0.2">
      <c r="U4040" s="398"/>
    </row>
    <row r="4041" spans="21:21" x14ac:dyDescent="0.2">
      <c r="U4041" s="398"/>
    </row>
    <row r="4042" spans="21:21" x14ac:dyDescent="0.2">
      <c r="U4042" s="398"/>
    </row>
    <row r="4043" spans="21:21" x14ac:dyDescent="0.2">
      <c r="U4043" s="398"/>
    </row>
    <row r="4044" spans="21:21" x14ac:dyDescent="0.2">
      <c r="U4044" s="398"/>
    </row>
    <row r="4045" spans="21:21" x14ac:dyDescent="0.2">
      <c r="U4045" s="398"/>
    </row>
    <row r="4046" spans="21:21" x14ac:dyDescent="0.2">
      <c r="U4046" s="398"/>
    </row>
    <row r="4047" spans="21:21" x14ac:dyDescent="0.2">
      <c r="U4047" s="398"/>
    </row>
    <row r="4048" spans="21:21" x14ac:dyDescent="0.2">
      <c r="U4048" s="398"/>
    </row>
    <row r="4049" spans="21:21" x14ac:dyDescent="0.2">
      <c r="U4049" s="398"/>
    </row>
    <row r="4050" spans="21:21" x14ac:dyDescent="0.2">
      <c r="U4050" s="398"/>
    </row>
    <row r="4051" spans="21:21" x14ac:dyDescent="0.2">
      <c r="U4051" s="398"/>
    </row>
    <row r="4052" spans="21:21" x14ac:dyDescent="0.2">
      <c r="U4052" s="398"/>
    </row>
    <row r="4053" spans="21:21" x14ac:dyDescent="0.2">
      <c r="U4053" s="398"/>
    </row>
    <row r="4054" spans="21:21" x14ac:dyDescent="0.2">
      <c r="U4054" s="398"/>
    </row>
    <row r="4055" spans="21:21" x14ac:dyDescent="0.2">
      <c r="U4055" s="398"/>
    </row>
    <row r="4056" spans="21:21" x14ac:dyDescent="0.2">
      <c r="U4056" s="398"/>
    </row>
    <row r="4057" spans="21:21" x14ac:dyDescent="0.2">
      <c r="U4057" s="398"/>
    </row>
    <row r="4058" spans="21:21" x14ac:dyDescent="0.2">
      <c r="U4058" s="398"/>
    </row>
    <row r="4059" spans="21:21" x14ac:dyDescent="0.2">
      <c r="U4059" s="398"/>
    </row>
    <row r="4060" spans="21:21" x14ac:dyDescent="0.2">
      <c r="U4060" s="398"/>
    </row>
    <row r="4061" spans="21:21" x14ac:dyDescent="0.2">
      <c r="U4061" s="398"/>
    </row>
    <row r="4062" spans="21:21" x14ac:dyDescent="0.2">
      <c r="U4062" s="398"/>
    </row>
    <row r="4063" spans="21:21" x14ac:dyDescent="0.2">
      <c r="U4063" s="398"/>
    </row>
    <row r="4064" spans="21:21" x14ac:dyDescent="0.2">
      <c r="U4064" s="398"/>
    </row>
    <row r="4065" spans="21:21" x14ac:dyDescent="0.2">
      <c r="U4065" s="398"/>
    </row>
    <row r="4066" spans="21:21" x14ac:dyDescent="0.2">
      <c r="U4066" s="398"/>
    </row>
    <row r="4067" spans="21:21" x14ac:dyDescent="0.2">
      <c r="U4067" s="398"/>
    </row>
    <row r="4068" spans="21:21" x14ac:dyDescent="0.2">
      <c r="U4068" s="398"/>
    </row>
    <row r="4069" spans="21:21" x14ac:dyDescent="0.2">
      <c r="U4069" s="398"/>
    </row>
    <row r="4070" spans="21:21" x14ac:dyDescent="0.2">
      <c r="U4070" s="398"/>
    </row>
    <row r="4071" spans="21:21" x14ac:dyDescent="0.2">
      <c r="U4071" s="398"/>
    </row>
    <row r="4072" spans="21:21" x14ac:dyDescent="0.2">
      <c r="U4072" s="398"/>
    </row>
    <row r="4073" spans="21:21" x14ac:dyDescent="0.2">
      <c r="U4073" s="398"/>
    </row>
    <row r="4074" spans="21:21" x14ac:dyDescent="0.2">
      <c r="U4074" s="398"/>
    </row>
    <row r="4075" spans="21:21" x14ac:dyDescent="0.2">
      <c r="U4075" s="398"/>
    </row>
    <row r="4076" spans="21:21" x14ac:dyDescent="0.2">
      <c r="U4076" s="398"/>
    </row>
    <row r="4077" spans="21:21" x14ac:dyDescent="0.2">
      <c r="U4077" s="398"/>
    </row>
    <row r="4078" spans="21:21" x14ac:dyDescent="0.2">
      <c r="U4078" s="398"/>
    </row>
    <row r="4079" spans="21:21" x14ac:dyDescent="0.2">
      <c r="U4079" s="398"/>
    </row>
    <row r="4080" spans="21:21" x14ac:dyDescent="0.2">
      <c r="U4080" s="398"/>
    </row>
    <row r="4081" spans="21:21" x14ac:dyDescent="0.2">
      <c r="U4081" s="398"/>
    </row>
    <row r="4082" spans="21:21" x14ac:dyDescent="0.2">
      <c r="U4082" s="398"/>
    </row>
    <row r="4083" spans="21:21" x14ac:dyDescent="0.2">
      <c r="U4083" s="398"/>
    </row>
    <row r="4084" spans="21:21" x14ac:dyDescent="0.2">
      <c r="U4084" s="398"/>
    </row>
    <row r="4085" spans="21:21" x14ac:dyDescent="0.2">
      <c r="U4085" s="398"/>
    </row>
    <row r="4086" spans="21:21" x14ac:dyDescent="0.2">
      <c r="U4086" s="398"/>
    </row>
    <row r="4087" spans="21:21" x14ac:dyDescent="0.2">
      <c r="U4087" s="398"/>
    </row>
    <row r="4088" spans="21:21" x14ac:dyDescent="0.2">
      <c r="U4088" s="398"/>
    </row>
    <row r="4089" spans="21:21" x14ac:dyDescent="0.2">
      <c r="U4089" s="398"/>
    </row>
    <row r="4090" spans="21:21" x14ac:dyDescent="0.2">
      <c r="U4090" s="398"/>
    </row>
    <row r="4091" spans="21:21" x14ac:dyDescent="0.2">
      <c r="U4091" s="398"/>
    </row>
    <row r="4092" spans="21:21" x14ac:dyDescent="0.2">
      <c r="U4092" s="398"/>
    </row>
    <row r="4093" spans="21:21" x14ac:dyDescent="0.2">
      <c r="U4093" s="398"/>
    </row>
    <row r="4094" spans="21:21" x14ac:dyDescent="0.2">
      <c r="U4094" s="398"/>
    </row>
    <row r="4095" spans="21:21" x14ac:dyDescent="0.2">
      <c r="U4095" s="398"/>
    </row>
    <row r="4096" spans="21:21" x14ac:dyDescent="0.2">
      <c r="U4096" s="398"/>
    </row>
    <row r="4097" spans="21:21" x14ac:dyDescent="0.2">
      <c r="U4097" s="398"/>
    </row>
    <row r="4098" spans="21:21" x14ac:dyDescent="0.2">
      <c r="U4098" s="398"/>
    </row>
    <row r="4099" spans="21:21" x14ac:dyDescent="0.2">
      <c r="U4099" s="398"/>
    </row>
    <row r="4100" spans="21:21" x14ac:dyDescent="0.2">
      <c r="U4100" s="398"/>
    </row>
    <row r="4101" spans="21:21" x14ac:dyDescent="0.2">
      <c r="U4101" s="398"/>
    </row>
    <row r="4102" spans="21:21" x14ac:dyDescent="0.2">
      <c r="U4102" s="398"/>
    </row>
    <row r="4103" spans="21:21" x14ac:dyDescent="0.2">
      <c r="U4103" s="398"/>
    </row>
    <row r="4104" spans="21:21" x14ac:dyDescent="0.2">
      <c r="U4104" s="398"/>
    </row>
    <row r="4105" spans="21:21" x14ac:dyDescent="0.2">
      <c r="U4105" s="398"/>
    </row>
    <row r="4106" spans="21:21" x14ac:dyDescent="0.2">
      <c r="U4106" s="398"/>
    </row>
    <row r="4107" spans="21:21" x14ac:dyDescent="0.2">
      <c r="U4107" s="398"/>
    </row>
    <row r="4108" spans="21:21" x14ac:dyDescent="0.2">
      <c r="U4108" s="398"/>
    </row>
    <row r="4109" spans="21:21" x14ac:dyDescent="0.2">
      <c r="U4109" s="398"/>
    </row>
    <row r="4110" spans="21:21" x14ac:dyDescent="0.2">
      <c r="U4110" s="398"/>
    </row>
    <row r="4111" spans="21:21" x14ac:dyDescent="0.2">
      <c r="U4111" s="398"/>
    </row>
    <row r="4112" spans="21:21" x14ac:dyDescent="0.2">
      <c r="U4112" s="398"/>
    </row>
    <row r="4113" spans="21:21" x14ac:dyDescent="0.2">
      <c r="U4113" s="398"/>
    </row>
    <row r="4114" spans="21:21" x14ac:dyDescent="0.2">
      <c r="U4114" s="398"/>
    </row>
    <row r="4115" spans="21:21" x14ac:dyDescent="0.2">
      <c r="U4115" s="398"/>
    </row>
    <row r="4116" spans="21:21" x14ac:dyDescent="0.2">
      <c r="U4116" s="398"/>
    </row>
    <row r="4117" spans="21:21" x14ac:dyDescent="0.2">
      <c r="U4117" s="398"/>
    </row>
    <row r="4118" spans="21:21" x14ac:dyDescent="0.2">
      <c r="U4118" s="398"/>
    </row>
    <row r="4119" spans="21:21" x14ac:dyDescent="0.2">
      <c r="U4119" s="398"/>
    </row>
    <row r="4120" spans="21:21" x14ac:dyDescent="0.2">
      <c r="U4120" s="398"/>
    </row>
    <row r="4121" spans="21:21" x14ac:dyDescent="0.2">
      <c r="U4121" s="398"/>
    </row>
    <row r="4122" spans="21:21" x14ac:dyDescent="0.2">
      <c r="U4122" s="398"/>
    </row>
    <row r="4123" spans="21:21" x14ac:dyDescent="0.2">
      <c r="U4123" s="398"/>
    </row>
    <row r="4124" spans="21:21" x14ac:dyDescent="0.2">
      <c r="U4124" s="398"/>
    </row>
    <row r="4125" spans="21:21" x14ac:dyDescent="0.2">
      <c r="U4125" s="398"/>
    </row>
    <row r="4126" spans="21:21" x14ac:dyDescent="0.2">
      <c r="U4126" s="398"/>
    </row>
    <row r="4127" spans="21:21" x14ac:dyDescent="0.2">
      <c r="U4127" s="398"/>
    </row>
    <row r="4128" spans="21:21" x14ac:dyDescent="0.2">
      <c r="U4128" s="398"/>
    </row>
    <row r="4129" spans="21:21" x14ac:dyDescent="0.2">
      <c r="U4129" s="398"/>
    </row>
    <row r="4130" spans="21:21" x14ac:dyDescent="0.2">
      <c r="U4130" s="398"/>
    </row>
    <row r="4131" spans="21:21" x14ac:dyDescent="0.2">
      <c r="U4131" s="398"/>
    </row>
    <row r="4132" spans="21:21" x14ac:dyDescent="0.2">
      <c r="U4132" s="398"/>
    </row>
    <row r="4133" spans="21:21" x14ac:dyDescent="0.2">
      <c r="U4133" s="398"/>
    </row>
    <row r="4134" spans="21:21" x14ac:dyDescent="0.2">
      <c r="U4134" s="398"/>
    </row>
    <row r="4135" spans="21:21" x14ac:dyDescent="0.2">
      <c r="U4135" s="398"/>
    </row>
    <row r="4136" spans="21:21" x14ac:dyDescent="0.2">
      <c r="U4136" s="398"/>
    </row>
    <row r="4137" spans="21:21" x14ac:dyDescent="0.2">
      <c r="U4137" s="398"/>
    </row>
    <row r="4138" spans="21:21" x14ac:dyDescent="0.2">
      <c r="U4138" s="398"/>
    </row>
    <row r="4139" spans="21:21" x14ac:dyDescent="0.2">
      <c r="U4139" s="398"/>
    </row>
    <row r="4140" spans="21:21" x14ac:dyDescent="0.2">
      <c r="U4140" s="398"/>
    </row>
    <row r="4141" spans="21:21" x14ac:dyDescent="0.2">
      <c r="U4141" s="398"/>
    </row>
    <row r="4142" spans="21:21" x14ac:dyDescent="0.2">
      <c r="U4142" s="398"/>
    </row>
    <row r="4143" spans="21:21" x14ac:dyDescent="0.2">
      <c r="U4143" s="398"/>
    </row>
    <row r="4144" spans="21:21" x14ac:dyDescent="0.2">
      <c r="U4144" s="398"/>
    </row>
    <row r="4145" spans="21:21" x14ac:dyDescent="0.2">
      <c r="U4145" s="398"/>
    </row>
    <row r="4146" spans="21:21" x14ac:dyDescent="0.2">
      <c r="U4146" s="398"/>
    </row>
    <row r="4147" spans="21:21" x14ac:dyDescent="0.2">
      <c r="U4147" s="398"/>
    </row>
    <row r="4148" spans="21:21" x14ac:dyDescent="0.2">
      <c r="U4148" s="398"/>
    </row>
    <row r="4149" spans="21:21" x14ac:dyDescent="0.2">
      <c r="U4149" s="398"/>
    </row>
    <row r="4150" spans="21:21" x14ac:dyDescent="0.2">
      <c r="U4150" s="398"/>
    </row>
    <row r="4151" spans="21:21" x14ac:dyDescent="0.2">
      <c r="U4151" s="398"/>
    </row>
    <row r="4152" spans="21:21" x14ac:dyDescent="0.2">
      <c r="U4152" s="398"/>
    </row>
    <row r="4153" spans="21:21" x14ac:dyDescent="0.2">
      <c r="U4153" s="398"/>
    </row>
    <row r="4154" spans="21:21" x14ac:dyDescent="0.2">
      <c r="U4154" s="398"/>
    </row>
    <row r="4155" spans="21:21" x14ac:dyDescent="0.2">
      <c r="U4155" s="398"/>
    </row>
    <row r="4156" spans="21:21" x14ac:dyDescent="0.2">
      <c r="U4156" s="398"/>
    </row>
    <row r="4157" spans="21:21" x14ac:dyDescent="0.2">
      <c r="U4157" s="398"/>
    </row>
    <row r="4158" spans="21:21" x14ac:dyDescent="0.2">
      <c r="U4158" s="398"/>
    </row>
    <row r="4159" spans="21:21" x14ac:dyDescent="0.2">
      <c r="U4159" s="398"/>
    </row>
    <row r="4160" spans="21:21" x14ac:dyDescent="0.2">
      <c r="U4160" s="398"/>
    </row>
    <row r="4161" spans="21:21" x14ac:dyDescent="0.2">
      <c r="U4161" s="398"/>
    </row>
    <row r="4162" spans="21:21" x14ac:dyDescent="0.2">
      <c r="U4162" s="398"/>
    </row>
    <row r="4163" spans="21:21" x14ac:dyDescent="0.2">
      <c r="U4163" s="398"/>
    </row>
    <row r="4164" spans="21:21" x14ac:dyDescent="0.2">
      <c r="U4164" s="398"/>
    </row>
    <row r="4165" spans="21:21" x14ac:dyDescent="0.2">
      <c r="U4165" s="398"/>
    </row>
    <row r="4166" spans="21:21" x14ac:dyDescent="0.2">
      <c r="U4166" s="398"/>
    </row>
    <row r="4167" spans="21:21" x14ac:dyDescent="0.2">
      <c r="U4167" s="398"/>
    </row>
    <row r="4168" spans="21:21" x14ac:dyDescent="0.2">
      <c r="U4168" s="398"/>
    </row>
    <row r="4169" spans="21:21" x14ac:dyDescent="0.2">
      <c r="U4169" s="398"/>
    </row>
    <row r="4170" spans="21:21" x14ac:dyDescent="0.2">
      <c r="U4170" s="398"/>
    </row>
    <row r="4171" spans="21:21" x14ac:dyDescent="0.2">
      <c r="U4171" s="398"/>
    </row>
    <row r="4172" spans="21:21" x14ac:dyDescent="0.2">
      <c r="U4172" s="398"/>
    </row>
    <row r="4173" spans="21:21" x14ac:dyDescent="0.2">
      <c r="U4173" s="398"/>
    </row>
    <row r="4174" spans="21:21" x14ac:dyDescent="0.2">
      <c r="U4174" s="398"/>
    </row>
    <row r="4175" spans="21:21" x14ac:dyDescent="0.2">
      <c r="U4175" s="398"/>
    </row>
    <row r="4176" spans="21:21" x14ac:dyDescent="0.2">
      <c r="U4176" s="398"/>
    </row>
    <row r="4177" spans="21:21" x14ac:dyDescent="0.2">
      <c r="U4177" s="398"/>
    </row>
    <row r="4178" spans="21:21" x14ac:dyDescent="0.2">
      <c r="U4178" s="398"/>
    </row>
    <row r="4179" spans="21:21" x14ac:dyDescent="0.2">
      <c r="U4179" s="398"/>
    </row>
    <row r="4180" spans="21:21" x14ac:dyDescent="0.2">
      <c r="U4180" s="398"/>
    </row>
    <row r="4181" spans="21:21" x14ac:dyDescent="0.2">
      <c r="U4181" s="398"/>
    </row>
    <row r="4182" spans="21:21" x14ac:dyDescent="0.2">
      <c r="U4182" s="398"/>
    </row>
    <row r="4183" spans="21:21" x14ac:dyDescent="0.2">
      <c r="U4183" s="398"/>
    </row>
    <row r="4184" spans="21:21" x14ac:dyDescent="0.2">
      <c r="U4184" s="398"/>
    </row>
    <row r="4185" spans="21:21" x14ac:dyDescent="0.2">
      <c r="U4185" s="398"/>
    </row>
    <row r="4186" spans="21:21" x14ac:dyDescent="0.2">
      <c r="U4186" s="398"/>
    </row>
    <row r="4187" spans="21:21" x14ac:dyDescent="0.2">
      <c r="U4187" s="398"/>
    </row>
    <row r="4188" spans="21:21" x14ac:dyDescent="0.2">
      <c r="U4188" s="398"/>
    </row>
    <row r="4189" spans="21:21" x14ac:dyDescent="0.2">
      <c r="U4189" s="398"/>
    </row>
    <row r="4190" spans="21:21" x14ac:dyDescent="0.2">
      <c r="U4190" s="398"/>
    </row>
    <row r="4191" spans="21:21" x14ac:dyDescent="0.2">
      <c r="U4191" s="398"/>
    </row>
    <row r="4192" spans="21:21" x14ac:dyDescent="0.2">
      <c r="U4192" s="398"/>
    </row>
    <row r="4193" spans="21:21" x14ac:dyDescent="0.2">
      <c r="U4193" s="398"/>
    </row>
    <row r="4194" spans="21:21" x14ac:dyDescent="0.2">
      <c r="U4194" s="398"/>
    </row>
    <row r="4195" spans="21:21" x14ac:dyDescent="0.2">
      <c r="U4195" s="398"/>
    </row>
    <row r="4196" spans="21:21" x14ac:dyDescent="0.2">
      <c r="U4196" s="398"/>
    </row>
    <row r="4197" spans="21:21" x14ac:dyDescent="0.2">
      <c r="U4197" s="398"/>
    </row>
    <row r="4198" spans="21:21" x14ac:dyDescent="0.2">
      <c r="U4198" s="398"/>
    </row>
    <row r="4199" spans="21:21" x14ac:dyDescent="0.2">
      <c r="U4199" s="398"/>
    </row>
    <row r="4200" spans="21:21" x14ac:dyDescent="0.2">
      <c r="U4200" s="398"/>
    </row>
    <row r="4201" spans="21:21" x14ac:dyDescent="0.2">
      <c r="U4201" s="398"/>
    </row>
    <row r="4202" spans="21:21" x14ac:dyDescent="0.2">
      <c r="U4202" s="398"/>
    </row>
    <row r="4203" spans="21:21" x14ac:dyDescent="0.2">
      <c r="U4203" s="398"/>
    </row>
    <row r="4204" spans="21:21" x14ac:dyDescent="0.2">
      <c r="U4204" s="398"/>
    </row>
    <row r="4205" spans="21:21" x14ac:dyDescent="0.2">
      <c r="U4205" s="398"/>
    </row>
    <row r="4206" spans="21:21" x14ac:dyDescent="0.2">
      <c r="U4206" s="398"/>
    </row>
    <row r="4207" spans="21:21" x14ac:dyDescent="0.2">
      <c r="U4207" s="398"/>
    </row>
    <row r="4208" spans="21:21" x14ac:dyDescent="0.2">
      <c r="U4208" s="398"/>
    </row>
    <row r="4209" spans="21:21" x14ac:dyDescent="0.2">
      <c r="U4209" s="398"/>
    </row>
    <row r="4210" spans="21:21" x14ac:dyDescent="0.2">
      <c r="U4210" s="398"/>
    </row>
    <row r="4211" spans="21:21" x14ac:dyDescent="0.2">
      <c r="U4211" s="398"/>
    </row>
    <row r="4212" spans="21:21" x14ac:dyDescent="0.2">
      <c r="U4212" s="398"/>
    </row>
    <row r="4213" spans="21:21" x14ac:dyDescent="0.2">
      <c r="U4213" s="398"/>
    </row>
    <row r="4214" spans="21:21" x14ac:dyDescent="0.2">
      <c r="U4214" s="398"/>
    </row>
    <row r="4215" spans="21:21" x14ac:dyDescent="0.2">
      <c r="U4215" s="398"/>
    </row>
    <row r="4216" spans="21:21" x14ac:dyDescent="0.2">
      <c r="U4216" s="398"/>
    </row>
    <row r="4217" spans="21:21" x14ac:dyDescent="0.2">
      <c r="U4217" s="398"/>
    </row>
    <row r="4218" spans="21:21" x14ac:dyDescent="0.2">
      <c r="U4218" s="398"/>
    </row>
    <row r="4219" spans="21:21" x14ac:dyDescent="0.2">
      <c r="U4219" s="398"/>
    </row>
    <row r="4220" spans="21:21" x14ac:dyDescent="0.2">
      <c r="U4220" s="398"/>
    </row>
    <row r="4221" spans="21:21" x14ac:dyDescent="0.2">
      <c r="U4221" s="398"/>
    </row>
    <row r="4222" spans="21:21" x14ac:dyDescent="0.2">
      <c r="U4222" s="398"/>
    </row>
    <row r="4223" spans="21:21" x14ac:dyDescent="0.2">
      <c r="U4223" s="398"/>
    </row>
    <row r="4224" spans="21:21" x14ac:dyDescent="0.2">
      <c r="U4224" s="398"/>
    </row>
    <row r="4225" spans="21:21" x14ac:dyDescent="0.2">
      <c r="U4225" s="398"/>
    </row>
    <row r="4226" spans="21:21" x14ac:dyDescent="0.2">
      <c r="U4226" s="398"/>
    </row>
    <row r="4227" spans="21:21" x14ac:dyDescent="0.2">
      <c r="U4227" s="398"/>
    </row>
    <row r="4228" spans="21:21" x14ac:dyDescent="0.2">
      <c r="U4228" s="398"/>
    </row>
    <row r="4229" spans="21:21" x14ac:dyDescent="0.2">
      <c r="U4229" s="398"/>
    </row>
    <row r="4230" spans="21:21" x14ac:dyDescent="0.2">
      <c r="U4230" s="398"/>
    </row>
    <row r="4231" spans="21:21" x14ac:dyDescent="0.2">
      <c r="U4231" s="398"/>
    </row>
    <row r="4232" spans="21:21" x14ac:dyDescent="0.2">
      <c r="U4232" s="398"/>
    </row>
    <row r="4233" spans="21:21" x14ac:dyDescent="0.2">
      <c r="U4233" s="398"/>
    </row>
    <row r="4234" spans="21:21" x14ac:dyDescent="0.2">
      <c r="U4234" s="398"/>
    </row>
    <row r="4235" spans="21:21" x14ac:dyDescent="0.2">
      <c r="U4235" s="398"/>
    </row>
    <row r="4236" spans="21:21" x14ac:dyDescent="0.2">
      <c r="U4236" s="398"/>
    </row>
    <row r="4237" spans="21:21" x14ac:dyDescent="0.2">
      <c r="U4237" s="398"/>
    </row>
    <row r="4238" spans="21:21" x14ac:dyDescent="0.2">
      <c r="U4238" s="398"/>
    </row>
    <row r="4239" spans="21:21" x14ac:dyDescent="0.2">
      <c r="U4239" s="398"/>
    </row>
    <row r="4240" spans="21:21" x14ac:dyDescent="0.2">
      <c r="U4240" s="398"/>
    </row>
    <row r="4241" spans="21:21" x14ac:dyDescent="0.2">
      <c r="U4241" s="398"/>
    </row>
    <row r="4242" spans="21:21" x14ac:dyDescent="0.2">
      <c r="U4242" s="398"/>
    </row>
    <row r="4243" spans="21:21" x14ac:dyDescent="0.2">
      <c r="U4243" s="398"/>
    </row>
    <row r="4244" spans="21:21" x14ac:dyDescent="0.2">
      <c r="U4244" s="398"/>
    </row>
    <row r="4245" spans="21:21" x14ac:dyDescent="0.2">
      <c r="U4245" s="398"/>
    </row>
    <row r="4246" spans="21:21" x14ac:dyDescent="0.2">
      <c r="U4246" s="398"/>
    </row>
    <row r="4247" spans="21:21" x14ac:dyDescent="0.2">
      <c r="U4247" s="398"/>
    </row>
    <row r="4248" spans="21:21" x14ac:dyDescent="0.2">
      <c r="U4248" s="398"/>
    </row>
    <row r="4249" spans="21:21" x14ac:dyDescent="0.2">
      <c r="U4249" s="398"/>
    </row>
    <row r="4250" spans="21:21" x14ac:dyDescent="0.2">
      <c r="U4250" s="398"/>
    </row>
    <row r="4251" spans="21:21" x14ac:dyDescent="0.2">
      <c r="U4251" s="398"/>
    </row>
    <row r="4252" spans="21:21" x14ac:dyDescent="0.2">
      <c r="U4252" s="398"/>
    </row>
    <row r="4253" spans="21:21" x14ac:dyDescent="0.2">
      <c r="U4253" s="398"/>
    </row>
    <row r="4254" spans="21:21" x14ac:dyDescent="0.2">
      <c r="U4254" s="398"/>
    </row>
    <row r="4255" spans="21:21" x14ac:dyDescent="0.2">
      <c r="U4255" s="398"/>
    </row>
    <row r="4256" spans="21:21" x14ac:dyDescent="0.2">
      <c r="U4256" s="398"/>
    </row>
    <row r="4257" spans="21:21" x14ac:dyDescent="0.2">
      <c r="U4257" s="398"/>
    </row>
    <row r="4258" spans="21:21" x14ac:dyDescent="0.2">
      <c r="U4258" s="398"/>
    </row>
    <row r="4259" spans="21:21" x14ac:dyDescent="0.2">
      <c r="U4259" s="398"/>
    </row>
    <row r="4260" spans="21:21" x14ac:dyDescent="0.2">
      <c r="U4260" s="398"/>
    </row>
    <row r="4261" spans="21:21" x14ac:dyDescent="0.2">
      <c r="U4261" s="398"/>
    </row>
    <row r="4262" spans="21:21" x14ac:dyDescent="0.2">
      <c r="U4262" s="398"/>
    </row>
    <row r="4263" spans="21:21" x14ac:dyDescent="0.2">
      <c r="U4263" s="398"/>
    </row>
    <row r="4264" spans="21:21" x14ac:dyDescent="0.2">
      <c r="U4264" s="398"/>
    </row>
    <row r="4265" spans="21:21" x14ac:dyDescent="0.2">
      <c r="U4265" s="398"/>
    </row>
    <row r="4266" spans="21:21" x14ac:dyDescent="0.2">
      <c r="U4266" s="398"/>
    </row>
    <row r="4267" spans="21:21" x14ac:dyDescent="0.2">
      <c r="U4267" s="398"/>
    </row>
    <row r="4268" spans="21:21" x14ac:dyDescent="0.2">
      <c r="U4268" s="398"/>
    </row>
    <row r="4269" spans="21:21" x14ac:dyDescent="0.2">
      <c r="U4269" s="398"/>
    </row>
    <row r="4270" spans="21:21" x14ac:dyDescent="0.2">
      <c r="U4270" s="398"/>
    </row>
    <row r="4271" spans="21:21" x14ac:dyDescent="0.2">
      <c r="U4271" s="398"/>
    </row>
    <row r="4272" spans="21:21" x14ac:dyDescent="0.2">
      <c r="U4272" s="398"/>
    </row>
    <row r="4273" spans="21:21" x14ac:dyDescent="0.2">
      <c r="U4273" s="398"/>
    </row>
    <row r="4274" spans="21:21" x14ac:dyDescent="0.2">
      <c r="U4274" s="398"/>
    </row>
    <row r="4275" spans="21:21" x14ac:dyDescent="0.2">
      <c r="U4275" s="398"/>
    </row>
    <row r="4276" spans="21:21" x14ac:dyDescent="0.2">
      <c r="U4276" s="398"/>
    </row>
    <row r="4277" spans="21:21" x14ac:dyDescent="0.2">
      <c r="U4277" s="398"/>
    </row>
    <row r="4278" spans="21:21" x14ac:dyDescent="0.2">
      <c r="U4278" s="398"/>
    </row>
    <row r="4279" spans="21:21" x14ac:dyDescent="0.2">
      <c r="U4279" s="398"/>
    </row>
    <row r="4280" spans="21:21" x14ac:dyDescent="0.2">
      <c r="U4280" s="398"/>
    </row>
    <row r="4281" spans="21:21" x14ac:dyDescent="0.2">
      <c r="U4281" s="398"/>
    </row>
    <row r="4282" spans="21:21" x14ac:dyDescent="0.2">
      <c r="U4282" s="398"/>
    </row>
    <row r="4283" spans="21:21" x14ac:dyDescent="0.2">
      <c r="U4283" s="398"/>
    </row>
    <row r="4284" spans="21:21" x14ac:dyDescent="0.2">
      <c r="U4284" s="398"/>
    </row>
    <row r="4285" spans="21:21" x14ac:dyDescent="0.2">
      <c r="U4285" s="398"/>
    </row>
    <row r="4286" spans="21:21" x14ac:dyDescent="0.2">
      <c r="U4286" s="398"/>
    </row>
    <row r="4287" spans="21:21" x14ac:dyDescent="0.2">
      <c r="U4287" s="398"/>
    </row>
    <row r="4288" spans="21:21" x14ac:dyDescent="0.2">
      <c r="U4288" s="398"/>
    </row>
    <row r="4289" spans="21:21" x14ac:dyDescent="0.2">
      <c r="U4289" s="398"/>
    </row>
    <row r="4290" spans="21:21" x14ac:dyDescent="0.2">
      <c r="U4290" s="398"/>
    </row>
    <row r="4291" spans="21:21" x14ac:dyDescent="0.2">
      <c r="U4291" s="398"/>
    </row>
    <row r="4292" spans="21:21" x14ac:dyDescent="0.2">
      <c r="U4292" s="398"/>
    </row>
    <row r="4293" spans="21:21" x14ac:dyDescent="0.2">
      <c r="U4293" s="398"/>
    </row>
    <row r="4294" spans="21:21" x14ac:dyDescent="0.2">
      <c r="U4294" s="398"/>
    </row>
    <row r="4295" spans="21:21" x14ac:dyDescent="0.2">
      <c r="U4295" s="398"/>
    </row>
    <row r="4296" spans="21:21" x14ac:dyDescent="0.2">
      <c r="U4296" s="398"/>
    </row>
    <row r="4297" spans="21:21" x14ac:dyDescent="0.2">
      <c r="U4297" s="398"/>
    </row>
    <row r="4298" spans="21:21" x14ac:dyDescent="0.2">
      <c r="U4298" s="398"/>
    </row>
    <row r="4299" spans="21:21" x14ac:dyDescent="0.2">
      <c r="U4299" s="398"/>
    </row>
    <row r="4300" spans="21:21" x14ac:dyDescent="0.2">
      <c r="U4300" s="398"/>
    </row>
    <row r="4301" spans="21:21" x14ac:dyDescent="0.2">
      <c r="U4301" s="398"/>
    </row>
    <row r="4302" spans="21:21" x14ac:dyDescent="0.2">
      <c r="U4302" s="398"/>
    </row>
    <row r="4303" spans="21:21" x14ac:dyDescent="0.2">
      <c r="U4303" s="398"/>
    </row>
    <row r="4304" spans="21:21" x14ac:dyDescent="0.2">
      <c r="U4304" s="398"/>
    </row>
    <row r="4305" spans="21:21" x14ac:dyDescent="0.2">
      <c r="U4305" s="398"/>
    </row>
    <row r="4306" spans="21:21" x14ac:dyDescent="0.2">
      <c r="U4306" s="398"/>
    </row>
    <row r="4307" spans="21:21" x14ac:dyDescent="0.2">
      <c r="U4307" s="398"/>
    </row>
    <row r="4308" spans="21:21" x14ac:dyDescent="0.2">
      <c r="U4308" s="398"/>
    </row>
    <row r="4309" spans="21:21" x14ac:dyDescent="0.2">
      <c r="U4309" s="398"/>
    </row>
    <row r="4310" spans="21:21" x14ac:dyDescent="0.2">
      <c r="U4310" s="398"/>
    </row>
    <row r="4311" spans="21:21" x14ac:dyDescent="0.2">
      <c r="U4311" s="398"/>
    </row>
    <row r="4312" spans="21:21" x14ac:dyDescent="0.2">
      <c r="U4312" s="398"/>
    </row>
    <row r="4313" spans="21:21" x14ac:dyDescent="0.2">
      <c r="U4313" s="398"/>
    </row>
    <row r="4314" spans="21:21" x14ac:dyDescent="0.2">
      <c r="U4314" s="398"/>
    </row>
    <row r="4315" spans="21:21" x14ac:dyDescent="0.2">
      <c r="U4315" s="398"/>
    </row>
    <row r="4316" spans="21:21" x14ac:dyDescent="0.2">
      <c r="U4316" s="398"/>
    </row>
    <row r="4317" spans="21:21" x14ac:dyDescent="0.2">
      <c r="U4317" s="398"/>
    </row>
    <row r="4318" spans="21:21" x14ac:dyDescent="0.2">
      <c r="U4318" s="398"/>
    </row>
    <row r="4319" spans="21:21" x14ac:dyDescent="0.2">
      <c r="U4319" s="398"/>
    </row>
    <row r="4320" spans="21:21" x14ac:dyDescent="0.2">
      <c r="U4320" s="398"/>
    </row>
    <row r="4321" spans="21:21" x14ac:dyDescent="0.2">
      <c r="U4321" s="398"/>
    </row>
    <row r="4322" spans="21:21" x14ac:dyDescent="0.2">
      <c r="U4322" s="398"/>
    </row>
    <row r="4323" spans="21:21" x14ac:dyDescent="0.2">
      <c r="U4323" s="398"/>
    </row>
    <row r="4324" spans="21:21" x14ac:dyDescent="0.2">
      <c r="U4324" s="398"/>
    </row>
    <row r="4325" spans="21:21" x14ac:dyDescent="0.2">
      <c r="U4325" s="398"/>
    </row>
    <row r="4326" spans="21:21" x14ac:dyDescent="0.2">
      <c r="U4326" s="398"/>
    </row>
    <row r="4327" spans="21:21" x14ac:dyDescent="0.2">
      <c r="U4327" s="398"/>
    </row>
    <row r="4328" spans="21:21" x14ac:dyDescent="0.2">
      <c r="U4328" s="398"/>
    </row>
    <row r="4329" spans="21:21" x14ac:dyDescent="0.2">
      <c r="U4329" s="398"/>
    </row>
    <row r="4330" spans="21:21" x14ac:dyDescent="0.2">
      <c r="U4330" s="398"/>
    </row>
    <row r="4331" spans="21:21" x14ac:dyDescent="0.2">
      <c r="U4331" s="398"/>
    </row>
    <row r="4332" spans="21:21" x14ac:dyDescent="0.2">
      <c r="U4332" s="398"/>
    </row>
    <row r="4333" spans="21:21" x14ac:dyDescent="0.2">
      <c r="U4333" s="398"/>
    </row>
    <row r="4334" spans="21:21" x14ac:dyDescent="0.2">
      <c r="U4334" s="398"/>
    </row>
    <row r="4335" spans="21:21" x14ac:dyDescent="0.2">
      <c r="U4335" s="398"/>
    </row>
    <row r="4336" spans="21:21" x14ac:dyDescent="0.2">
      <c r="U4336" s="398"/>
    </row>
    <row r="4337" spans="21:21" x14ac:dyDescent="0.2">
      <c r="U4337" s="398"/>
    </row>
    <row r="4338" spans="21:21" x14ac:dyDescent="0.2">
      <c r="U4338" s="398"/>
    </row>
    <row r="4339" spans="21:21" x14ac:dyDescent="0.2">
      <c r="U4339" s="398"/>
    </row>
    <row r="4340" spans="21:21" x14ac:dyDescent="0.2">
      <c r="U4340" s="398"/>
    </row>
    <row r="4341" spans="21:21" x14ac:dyDescent="0.2">
      <c r="U4341" s="398"/>
    </row>
    <row r="4342" spans="21:21" x14ac:dyDescent="0.2">
      <c r="U4342" s="398"/>
    </row>
    <row r="4343" spans="21:21" x14ac:dyDescent="0.2">
      <c r="U4343" s="398"/>
    </row>
    <row r="4344" spans="21:21" x14ac:dyDescent="0.2">
      <c r="U4344" s="398"/>
    </row>
    <row r="4345" spans="21:21" x14ac:dyDescent="0.2">
      <c r="U4345" s="398"/>
    </row>
    <row r="4346" spans="21:21" x14ac:dyDescent="0.2">
      <c r="U4346" s="398"/>
    </row>
    <row r="4347" spans="21:21" x14ac:dyDescent="0.2">
      <c r="U4347" s="398"/>
    </row>
    <row r="4348" spans="21:21" x14ac:dyDescent="0.2">
      <c r="U4348" s="398"/>
    </row>
    <row r="4349" spans="21:21" x14ac:dyDescent="0.2">
      <c r="U4349" s="398"/>
    </row>
    <row r="4350" spans="21:21" x14ac:dyDescent="0.2">
      <c r="U4350" s="398"/>
    </row>
    <row r="4351" spans="21:21" x14ac:dyDescent="0.2">
      <c r="U4351" s="398"/>
    </row>
    <row r="4352" spans="21:21" x14ac:dyDescent="0.2">
      <c r="U4352" s="398"/>
    </row>
    <row r="4353" spans="21:21" x14ac:dyDescent="0.2">
      <c r="U4353" s="398"/>
    </row>
    <row r="4354" spans="21:21" x14ac:dyDescent="0.2">
      <c r="U4354" s="398"/>
    </row>
    <row r="4355" spans="21:21" x14ac:dyDescent="0.2">
      <c r="U4355" s="398"/>
    </row>
    <row r="4356" spans="21:21" x14ac:dyDescent="0.2">
      <c r="U4356" s="398"/>
    </row>
    <row r="4357" spans="21:21" x14ac:dyDescent="0.2">
      <c r="U4357" s="398"/>
    </row>
    <row r="4358" spans="21:21" x14ac:dyDescent="0.2">
      <c r="U4358" s="398"/>
    </row>
    <row r="4359" spans="21:21" x14ac:dyDescent="0.2">
      <c r="U4359" s="398"/>
    </row>
    <row r="4360" spans="21:21" x14ac:dyDescent="0.2">
      <c r="U4360" s="398"/>
    </row>
    <row r="4361" spans="21:21" x14ac:dyDescent="0.2">
      <c r="U4361" s="398"/>
    </row>
    <row r="4362" spans="21:21" x14ac:dyDescent="0.2">
      <c r="U4362" s="398"/>
    </row>
    <row r="4363" spans="21:21" x14ac:dyDescent="0.2">
      <c r="U4363" s="398"/>
    </row>
    <row r="4364" spans="21:21" x14ac:dyDescent="0.2">
      <c r="U4364" s="398"/>
    </row>
    <row r="4365" spans="21:21" x14ac:dyDescent="0.2">
      <c r="U4365" s="398"/>
    </row>
    <row r="4366" spans="21:21" x14ac:dyDescent="0.2">
      <c r="U4366" s="398"/>
    </row>
    <row r="4367" spans="21:21" x14ac:dyDescent="0.2">
      <c r="U4367" s="398"/>
    </row>
    <row r="4368" spans="21:21" x14ac:dyDescent="0.2">
      <c r="U4368" s="398"/>
    </row>
    <row r="4369" spans="21:21" x14ac:dyDescent="0.2">
      <c r="U4369" s="398"/>
    </row>
    <row r="4370" spans="21:21" x14ac:dyDescent="0.2">
      <c r="U4370" s="398"/>
    </row>
    <row r="4371" spans="21:21" x14ac:dyDescent="0.2">
      <c r="U4371" s="398"/>
    </row>
    <row r="4372" spans="21:21" x14ac:dyDescent="0.2">
      <c r="U4372" s="398"/>
    </row>
    <row r="4373" spans="21:21" x14ac:dyDescent="0.2">
      <c r="U4373" s="398"/>
    </row>
    <row r="4374" spans="21:21" x14ac:dyDescent="0.2">
      <c r="U4374" s="398"/>
    </row>
    <row r="4375" spans="21:21" x14ac:dyDescent="0.2">
      <c r="U4375" s="398"/>
    </row>
    <row r="4376" spans="21:21" x14ac:dyDescent="0.2">
      <c r="U4376" s="398"/>
    </row>
    <row r="4377" spans="21:21" x14ac:dyDescent="0.2">
      <c r="U4377" s="398"/>
    </row>
    <row r="4378" spans="21:21" x14ac:dyDescent="0.2">
      <c r="U4378" s="398"/>
    </row>
    <row r="4379" spans="21:21" x14ac:dyDescent="0.2">
      <c r="U4379" s="398"/>
    </row>
    <row r="4380" spans="21:21" x14ac:dyDescent="0.2">
      <c r="U4380" s="398"/>
    </row>
    <row r="4381" spans="21:21" x14ac:dyDescent="0.2">
      <c r="U4381" s="398"/>
    </row>
    <row r="4382" spans="21:21" x14ac:dyDescent="0.2">
      <c r="U4382" s="398"/>
    </row>
    <row r="4383" spans="21:21" x14ac:dyDescent="0.2">
      <c r="U4383" s="398"/>
    </row>
    <row r="4384" spans="21:21" x14ac:dyDescent="0.2">
      <c r="U4384" s="398"/>
    </row>
    <row r="4385" spans="21:21" x14ac:dyDescent="0.2">
      <c r="U4385" s="398"/>
    </row>
    <row r="4386" spans="21:21" x14ac:dyDescent="0.2">
      <c r="U4386" s="398"/>
    </row>
    <row r="4387" spans="21:21" x14ac:dyDescent="0.2">
      <c r="U4387" s="398"/>
    </row>
    <row r="4388" spans="21:21" x14ac:dyDescent="0.2">
      <c r="U4388" s="398"/>
    </row>
    <row r="4389" spans="21:21" x14ac:dyDescent="0.2">
      <c r="U4389" s="398"/>
    </row>
    <row r="4390" spans="21:21" x14ac:dyDescent="0.2">
      <c r="U4390" s="398"/>
    </row>
    <row r="4391" spans="21:21" x14ac:dyDescent="0.2">
      <c r="U4391" s="398"/>
    </row>
    <row r="4392" spans="21:21" x14ac:dyDescent="0.2">
      <c r="U4392" s="398"/>
    </row>
    <row r="4393" spans="21:21" x14ac:dyDescent="0.2">
      <c r="U4393" s="398"/>
    </row>
    <row r="4394" spans="21:21" x14ac:dyDescent="0.2">
      <c r="U4394" s="398"/>
    </row>
    <row r="4395" spans="21:21" x14ac:dyDescent="0.2">
      <c r="U4395" s="398"/>
    </row>
    <row r="4396" spans="21:21" x14ac:dyDescent="0.2">
      <c r="U4396" s="398"/>
    </row>
    <row r="4397" spans="21:21" x14ac:dyDescent="0.2">
      <c r="U4397" s="398"/>
    </row>
    <row r="4398" spans="21:21" x14ac:dyDescent="0.2">
      <c r="U4398" s="398"/>
    </row>
    <row r="4399" spans="21:21" x14ac:dyDescent="0.2">
      <c r="U4399" s="398"/>
    </row>
    <row r="4400" spans="21:21" x14ac:dyDescent="0.2">
      <c r="U4400" s="398"/>
    </row>
    <row r="4401" spans="21:21" x14ac:dyDescent="0.2">
      <c r="U4401" s="398"/>
    </row>
    <row r="4402" spans="21:21" x14ac:dyDescent="0.2">
      <c r="U4402" s="398"/>
    </row>
    <row r="4403" spans="21:21" x14ac:dyDescent="0.2">
      <c r="U4403" s="398"/>
    </row>
    <row r="4404" spans="21:21" x14ac:dyDescent="0.2">
      <c r="U4404" s="398"/>
    </row>
    <row r="4405" spans="21:21" x14ac:dyDescent="0.2">
      <c r="U4405" s="398"/>
    </row>
    <row r="4406" spans="21:21" x14ac:dyDescent="0.2">
      <c r="U4406" s="398"/>
    </row>
    <row r="4407" spans="21:21" x14ac:dyDescent="0.2">
      <c r="U4407" s="398"/>
    </row>
    <row r="4408" spans="21:21" x14ac:dyDescent="0.2">
      <c r="U4408" s="398"/>
    </row>
    <row r="4409" spans="21:21" x14ac:dyDescent="0.2">
      <c r="U4409" s="398"/>
    </row>
    <row r="4410" spans="21:21" x14ac:dyDescent="0.2">
      <c r="U4410" s="398"/>
    </row>
    <row r="4411" spans="21:21" x14ac:dyDescent="0.2">
      <c r="U4411" s="398"/>
    </row>
    <row r="4412" spans="21:21" x14ac:dyDescent="0.2">
      <c r="U4412" s="398"/>
    </row>
    <row r="4413" spans="21:21" x14ac:dyDescent="0.2">
      <c r="U4413" s="398"/>
    </row>
    <row r="4414" spans="21:21" x14ac:dyDescent="0.2">
      <c r="U4414" s="398"/>
    </row>
    <row r="4415" spans="21:21" x14ac:dyDescent="0.2">
      <c r="U4415" s="398"/>
    </row>
    <row r="4416" spans="21:21" x14ac:dyDescent="0.2">
      <c r="U4416" s="398"/>
    </row>
    <row r="4417" spans="21:21" x14ac:dyDescent="0.2">
      <c r="U4417" s="398"/>
    </row>
    <row r="4418" spans="21:21" x14ac:dyDescent="0.2">
      <c r="U4418" s="398"/>
    </row>
    <row r="4419" spans="21:21" x14ac:dyDescent="0.2">
      <c r="U4419" s="398"/>
    </row>
    <row r="4420" spans="21:21" x14ac:dyDescent="0.2">
      <c r="U4420" s="398"/>
    </row>
    <row r="4421" spans="21:21" x14ac:dyDescent="0.2">
      <c r="U4421" s="398"/>
    </row>
    <row r="4422" spans="21:21" x14ac:dyDescent="0.2">
      <c r="U4422" s="398"/>
    </row>
    <row r="4423" spans="21:21" x14ac:dyDescent="0.2">
      <c r="U4423" s="398"/>
    </row>
    <row r="4424" spans="21:21" x14ac:dyDescent="0.2">
      <c r="U4424" s="398"/>
    </row>
    <row r="4425" spans="21:21" x14ac:dyDescent="0.2">
      <c r="U4425" s="398"/>
    </row>
    <row r="4426" spans="21:21" x14ac:dyDescent="0.2">
      <c r="U4426" s="398"/>
    </row>
    <row r="4427" spans="21:21" x14ac:dyDescent="0.2">
      <c r="U4427" s="398"/>
    </row>
    <row r="4428" spans="21:21" x14ac:dyDescent="0.2">
      <c r="U4428" s="398"/>
    </row>
    <row r="4429" spans="21:21" x14ac:dyDescent="0.2">
      <c r="U4429" s="398"/>
    </row>
    <row r="4430" spans="21:21" x14ac:dyDescent="0.2">
      <c r="U4430" s="398"/>
    </row>
    <row r="4431" spans="21:21" x14ac:dyDescent="0.2">
      <c r="U4431" s="398"/>
    </row>
    <row r="4432" spans="21:21" x14ac:dyDescent="0.2">
      <c r="U4432" s="398"/>
    </row>
    <row r="4433" spans="21:21" x14ac:dyDescent="0.2">
      <c r="U4433" s="398"/>
    </row>
    <row r="4434" spans="21:21" x14ac:dyDescent="0.2">
      <c r="U4434" s="398"/>
    </row>
    <row r="4435" spans="21:21" x14ac:dyDescent="0.2">
      <c r="U4435" s="398"/>
    </row>
    <row r="4436" spans="21:21" x14ac:dyDescent="0.2">
      <c r="U4436" s="398"/>
    </row>
    <row r="4437" spans="21:21" x14ac:dyDescent="0.2">
      <c r="U4437" s="398"/>
    </row>
    <row r="4438" spans="21:21" x14ac:dyDescent="0.2">
      <c r="U4438" s="398"/>
    </row>
    <row r="4439" spans="21:21" x14ac:dyDescent="0.2">
      <c r="U4439" s="398"/>
    </row>
    <row r="4440" spans="21:21" x14ac:dyDescent="0.2">
      <c r="U4440" s="398"/>
    </row>
    <row r="4441" spans="21:21" x14ac:dyDescent="0.2">
      <c r="U4441" s="398"/>
    </row>
    <row r="4442" spans="21:21" x14ac:dyDescent="0.2">
      <c r="U4442" s="398"/>
    </row>
    <row r="4443" spans="21:21" x14ac:dyDescent="0.2">
      <c r="U4443" s="398"/>
    </row>
    <row r="4444" spans="21:21" x14ac:dyDescent="0.2">
      <c r="U4444" s="398"/>
    </row>
    <row r="4445" spans="21:21" x14ac:dyDescent="0.2">
      <c r="U4445" s="398"/>
    </row>
    <row r="4446" spans="21:21" x14ac:dyDescent="0.2">
      <c r="U4446" s="398"/>
    </row>
    <row r="4447" spans="21:21" x14ac:dyDescent="0.2">
      <c r="U4447" s="398"/>
    </row>
    <row r="4448" spans="21:21" x14ac:dyDescent="0.2">
      <c r="U4448" s="398"/>
    </row>
    <row r="4449" spans="21:21" x14ac:dyDescent="0.2">
      <c r="U4449" s="398"/>
    </row>
    <row r="4450" spans="21:21" x14ac:dyDescent="0.2">
      <c r="U4450" s="398"/>
    </row>
    <row r="4451" spans="21:21" x14ac:dyDescent="0.2">
      <c r="U4451" s="398"/>
    </row>
    <row r="4452" spans="21:21" x14ac:dyDescent="0.2">
      <c r="U4452" s="398"/>
    </row>
    <row r="4453" spans="21:21" x14ac:dyDescent="0.2">
      <c r="U4453" s="398"/>
    </row>
    <row r="4454" spans="21:21" x14ac:dyDescent="0.2">
      <c r="U4454" s="398"/>
    </row>
    <row r="4455" spans="21:21" x14ac:dyDescent="0.2">
      <c r="U4455" s="398"/>
    </row>
    <row r="4456" spans="21:21" x14ac:dyDescent="0.2">
      <c r="U4456" s="398"/>
    </row>
    <row r="4457" spans="21:21" x14ac:dyDescent="0.2">
      <c r="U4457" s="398"/>
    </row>
    <row r="4458" spans="21:21" x14ac:dyDescent="0.2">
      <c r="U4458" s="398"/>
    </row>
    <row r="4459" spans="21:21" x14ac:dyDescent="0.2">
      <c r="U4459" s="398"/>
    </row>
    <row r="4460" spans="21:21" x14ac:dyDescent="0.2">
      <c r="U4460" s="398"/>
    </row>
    <row r="4461" spans="21:21" x14ac:dyDescent="0.2">
      <c r="U4461" s="398"/>
    </row>
    <row r="4462" spans="21:21" x14ac:dyDescent="0.2">
      <c r="U4462" s="398"/>
    </row>
    <row r="4463" spans="21:21" x14ac:dyDescent="0.2">
      <c r="U4463" s="398"/>
    </row>
    <row r="4464" spans="21:21" x14ac:dyDescent="0.2">
      <c r="U4464" s="398"/>
    </row>
    <row r="4465" spans="21:21" x14ac:dyDescent="0.2">
      <c r="U4465" s="398"/>
    </row>
    <row r="4466" spans="21:21" x14ac:dyDescent="0.2">
      <c r="U4466" s="398"/>
    </row>
    <row r="4467" spans="21:21" x14ac:dyDescent="0.2">
      <c r="U4467" s="398"/>
    </row>
    <row r="4468" spans="21:21" x14ac:dyDescent="0.2">
      <c r="U4468" s="398"/>
    </row>
    <row r="4469" spans="21:21" x14ac:dyDescent="0.2">
      <c r="U4469" s="398"/>
    </row>
    <row r="4470" spans="21:21" x14ac:dyDescent="0.2">
      <c r="U4470" s="398"/>
    </row>
    <row r="4471" spans="21:21" x14ac:dyDescent="0.2">
      <c r="U4471" s="398"/>
    </row>
    <row r="4472" spans="21:21" x14ac:dyDescent="0.2">
      <c r="U4472" s="398"/>
    </row>
    <row r="4473" spans="21:21" x14ac:dyDescent="0.2">
      <c r="U4473" s="398"/>
    </row>
    <row r="4474" spans="21:21" x14ac:dyDescent="0.2">
      <c r="U4474" s="398"/>
    </row>
    <row r="4475" spans="21:21" x14ac:dyDescent="0.2">
      <c r="U4475" s="398"/>
    </row>
    <row r="4476" spans="21:21" x14ac:dyDescent="0.2">
      <c r="U4476" s="398"/>
    </row>
    <row r="4477" spans="21:21" x14ac:dyDescent="0.2">
      <c r="U4477" s="398"/>
    </row>
    <row r="4478" spans="21:21" x14ac:dyDescent="0.2">
      <c r="U4478" s="398"/>
    </row>
    <row r="4479" spans="21:21" x14ac:dyDescent="0.2">
      <c r="U4479" s="398"/>
    </row>
    <row r="4480" spans="21:21" x14ac:dyDescent="0.2">
      <c r="U4480" s="398"/>
    </row>
    <row r="4481" spans="21:21" x14ac:dyDescent="0.2">
      <c r="U4481" s="398"/>
    </row>
    <row r="4482" spans="21:21" x14ac:dyDescent="0.2">
      <c r="U4482" s="398"/>
    </row>
    <row r="4483" spans="21:21" x14ac:dyDescent="0.2">
      <c r="U4483" s="398"/>
    </row>
    <row r="4484" spans="21:21" x14ac:dyDescent="0.2">
      <c r="U4484" s="398"/>
    </row>
    <row r="4485" spans="21:21" x14ac:dyDescent="0.2">
      <c r="U4485" s="398"/>
    </row>
    <row r="4486" spans="21:21" x14ac:dyDescent="0.2">
      <c r="U4486" s="398"/>
    </row>
    <row r="4487" spans="21:21" x14ac:dyDescent="0.2">
      <c r="U4487" s="398"/>
    </row>
    <row r="4488" spans="21:21" x14ac:dyDescent="0.2">
      <c r="U4488" s="398"/>
    </row>
    <row r="4489" spans="21:21" x14ac:dyDescent="0.2">
      <c r="U4489" s="398"/>
    </row>
    <row r="4490" spans="21:21" x14ac:dyDescent="0.2">
      <c r="U4490" s="398"/>
    </row>
    <row r="4491" spans="21:21" x14ac:dyDescent="0.2">
      <c r="U4491" s="398"/>
    </row>
    <row r="4492" spans="21:21" x14ac:dyDescent="0.2">
      <c r="U4492" s="398"/>
    </row>
    <row r="4493" spans="21:21" x14ac:dyDescent="0.2">
      <c r="U4493" s="398"/>
    </row>
    <row r="4494" spans="21:21" x14ac:dyDescent="0.2">
      <c r="U4494" s="398"/>
    </row>
    <row r="4495" spans="21:21" x14ac:dyDescent="0.2">
      <c r="U4495" s="398"/>
    </row>
    <row r="4496" spans="21:21" x14ac:dyDescent="0.2">
      <c r="U4496" s="398"/>
    </row>
    <row r="4497" spans="21:21" x14ac:dyDescent="0.2">
      <c r="U4497" s="398"/>
    </row>
    <row r="4498" spans="21:21" x14ac:dyDescent="0.2">
      <c r="U4498" s="398"/>
    </row>
    <row r="4499" spans="21:21" x14ac:dyDescent="0.2">
      <c r="U4499" s="398"/>
    </row>
    <row r="4500" spans="21:21" x14ac:dyDescent="0.2">
      <c r="U4500" s="398"/>
    </row>
    <row r="4501" spans="21:21" x14ac:dyDescent="0.2">
      <c r="U4501" s="398"/>
    </row>
    <row r="4502" spans="21:21" x14ac:dyDescent="0.2">
      <c r="U4502" s="398"/>
    </row>
    <row r="4503" spans="21:21" x14ac:dyDescent="0.2">
      <c r="U4503" s="398"/>
    </row>
    <row r="4504" spans="21:21" x14ac:dyDescent="0.2">
      <c r="U4504" s="398"/>
    </row>
    <row r="4505" spans="21:21" x14ac:dyDescent="0.2">
      <c r="U4505" s="398"/>
    </row>
    <row r="4506" spans="21:21" x14ac:dyDescent="0.2">
      <c r="U4506" s="398"/>
    </row>
    <row r="4507" spans="21:21" x14ac:dyDescent="0.2">
      <c r="U4507" s="398"/>
    </row>
    <row r="4508" spans="21:21" x14ac:dyDescent="0.2">
      <c r="U4508" s="398"/>
    </row>
    <row r="4509" spans="21:21" x14ac:dyDescent="0.2">
      <c r="U4509" s="398"/>
    </row>
    <row r="4510" spans="21:21" x14ac:dyDescent="0.2">
      <c r="U4510" s="398"/>
    </row>
    <row r="4511" spans="21:21" x14ac:dyDescent="0.2">
      <c r="U4511" s="398"/>
    </row>
    <row r="4512" spans="21:21" x14ac:dyDescent="0.2">
      <c r="U4512" s="398"/>
    </row>
    <row r="4513" spans="21:21" x14ac:dyDescent="0.2">
      <c r="U4513" s="398"/>
    </row>
    <row r="4514" spans="21:21" x14ac:dyDescent="0.2">
      <c r="U4514" s="398"/>
    </row>
    <row r="4515" spans="21:21" x14ac:dyDescent="0.2">
      <c r="U4515" s="398"/>
    </row>
    <row r="4516" spans="21:21" x14ac:dyDescent="0.2">
      <c r="U4516" s="398"/>
    </row>
    <row r="4517" spans="21:21" x14ac:dyDescent="0.2">
      <c r="U4517" s="398"/>
    </row>
    <row r="4518" spans="21:21" x14ac:dyDescent="0.2">
      <c r="U4518" s="398"/>
    </row>
    <row r="4519" spans="21:21" x14ac:dyDescent="0.2">
      <c r="U4519" s="398"/>
    </row>
    <row r="4520" spans="21:21" x14ac:dyDescent="0.2">
      <c r="U4520" s="398"/>
    </row>
    <row r="4521" spans="21:21" x14ac:dyDescent="0.2">
      <c r="U4521" s="398"/>
    </row>
    <row r="4522" spans="21:21" x14ac:dyDescent="0.2">
      <c r="U4522" s="398"/>
    </row>
    <row r="4523" spans="21:21" x14ac:dyDescent="0.2">
      <c r="U4523" s="398"/>
    </row>
    <row r="4524" spans="21:21" x14ac:dyDescent="0.2">
      <c r="U4524" s="398"/>
    </row>
    <row r="4525" spans="21:21" x14ac:dyDescent="0.2">
      <c r="U4525" s="398"/>
    </row>
    <row r="4526" spans="21:21" x14ac:dyDescent="0.2">
      <c r="U4526" s="398"/>
    </row>
    <row r="4527" spans="21:21" x14ac:dyDescent="0.2">
      <c r="U4527" s="398"/>
    </row>
    <row r="4528" spans="21:21" x14ac:dyDescent="0.2">
      <c r="U4528" s="398"/>
    </row>
    <row r="4529" spans="21:21" x14ac:dyDescent="0.2">
      <c r="U4529" s="398"/>
    </row>
    <row r="4530" spans="21:21" x14ac:dyDescent="0.2">
      <c r="U4530" s="398"/>
    </row>
    <row r="4531" spans="21:21" x14ac:dyDescent="0.2">
      <c r="U4531" s="398"/>
    </row>
    <row r="4532" spans="21:21" x14ac:dyDescent="0.2">
      <c r="U4532" s="398"/>
    </row>
    <row r="4533" spans="21:21" x14ac:dyDescent="0.2">
      <c r="U4533" s="398"/>
    </row>
    <row r="4534" spans="21:21" x14ac:dyDescent="0.2">
      <c r="U4534" s="398"/>
    </row>
    <row r="4535" spans="21:21" x14ac:dyDescent="0.2">
      <c r="U4535" s="398"/>
    </row>
    <row r="4536" spans="21:21" x14ac:dyDescent="0.2">
      <c r="U4536" s="398"/>
    </row>
    <row r="4537" spans="21:21" x14ac:dyDescent="0.2">
      <c r="U4537" s="398"/>
    </row>
    <row r="4538" spans="21:21" x14ac:dyDescent="0.2">
      <c r="U4538" s="398"/>
    </row>
    <row r="4539" spans="21:21" x14ac:dyDescent="0.2">
      <c r="U4539" s="398"/>
    </row>
    <row r="4540" spans="21:21" x14ac:dyDescent="0.2">
      <c r="U4540" s="398"/>
    </row>
    <row r="4541" spans="21:21" x14ac:dyDescent="0.2">
      <c r="U4541" s="398"/>
    </row>
    <row r="4542" spans="21:21" x14ac:dyDescent="0.2">
      <c r="U4542" s="398"/>
    </row>
    <row r="4543" spans="21:21" x14ac:dyDescent="0.2">
      <c r="U4543" s="398"/>
    </row>
    <row r="4544" spans="21:21" x14ac:dyDescent="0.2">
      <c r="U4544" s="398"/>
    </row>
    <row r="4545" spans="21:21" x14ac:dyDescent="0.2">
      <c r="U4545" s="398"/>
    </row>
    <row r="4546" spans="21:21" x14ac:dyDescent="0.2">
      <c r="U4546" s="398"/>
    </row>
    <row r="4547" spans="21:21" x14ac:dyDescent="0.2">
      <c r="U4547" s="398"/>
    </row>
    <row r="4548" spans="21:21" x14ac:dyDescent="0.2">
      <c r="U4548" s="398"/>
    </row>
    <row r="4549" spans="21:21" x14ac:dyDescent="0.2">
      <c r="U4549" s="398"/>
    </row>
    <row r="4550" spans="21:21" x14ac:dyDescent="0.2">
      <c r="U4550" s="398"/>
    </row>
    <row r="4551" spans="21:21" x14ac:dyDescent="0.2">
      <c r="U4551" s="398"/>
    </row>
    <row r="4552" spans="21:21" x14ac:dyDescent="0.2">
      <c r="U4552" s="398"/>
    </row>
    <row r="4553" spans="21:21" x14ac:dyDescent="0.2">
      <c r="U4553" s="398"/>
    </row>
    <row r="4554" spans="21:21" x14ac:dyDescent="0.2">
      <c r="U4554" s="398"/>
    </row>
    <row r="4555" spans="21:21" x14ac:dyDescent="0.2">
      <c r="U4555" s="398"/>
    </row>
    <row r="4556" spans="21:21" x14ac:dyDescent="0.2">
      <c r="U4556" s="398"/>
    </row>
    <row r="4557" spans="21:21" x14ac:dyDescent="0.2">
      <c r="U4557" s="398"/>
    </row>
    <row r="4558" spans="21:21" x14ac:dyDescent="0.2">
      <c r="U4558" s="398"/>
    </row>
    <row r="4559" spans="21:21" x14ac:dyDescent="0.2">
      <c r="U4559" s="398"/>
    </row>
    <row r="4560" spans="21:21" x14ac:dyDescent="0.2">
      <c r="U4560" s="398"/>
    </row>
    <row r="4561" spans="21:21" x14ac:dyDescent="0.2">
      <c r="U4561" s="398"/>
    </row>
    <row r="4562" spans="21:21" x14ac:dyDescent="0.2">
      <c r="U4562" s="398"/>
    </row>
    <row r="4563" spans="21:21" x14ac:dyDescent="0.2">
      <c r="U4563" s="398"/>
    </row>
    <row r="4564" spans="21:21" x14ac:dyDescent="0.2">
      <c r="U4564" s="398"/>
    </row>
    <row r="4565" spans="21:21" x14ac:dyDescent="0.2">
      <c r="U4565" s="398"/>
    </row>
    <row r="4566" spans="21:21" x14ac:dyDescent="0.2">
      <c r="U4566" s="398"/>
    </row>
    <row r="4567" spans="21:21" x14ac:dyDescent="0.2">
      <c r="U4567" s="398"/>
    </row>
    <row r="4568" spans="21:21" x14ac:dyDescent="0.2">
      <c r="U4568" s="398"/>
    </row>
    <row r="4569" spans="21:21" x14ac:dyDescent="0.2">
      <c r="U4569" s="398"/>
    </row>
    <row r="4570" spans="21:21" x14ac:dyDescent="0.2">
      <c r="U4570" s="398"/>
    </row>
    <row r="4571" spans="21:21" x14ac:dyDescent="0.2">
      <c r="U4571" s="398"/>
    </row>
    <row r="4572" spans="21:21" x14ac:dyDescent="0.2">
      <c r="U4572" s="398"/>
    </row>
    <row r="4573" spans="21:21" x14ac:dyDescent="0.2">
      <c r="U4573" s="398"/>
    </row>
    <row r="4574" spans="21:21" x14ac:dyDescent="0.2">
      <c r="U4574" s="398"/>
    </row>
    <row r="4575" spans="21:21" x14ac:dyDescent="0.2">
      <c r="U4575" s="398"/>
    </row>
    <row r="4576" spans="21:21" x14ac:dyDescent="0.2">
      <c r="U4576" s="398"/>
    </row>
    <row r="4577" spans="21:21" x14ac:dyDescent="0.2">
      <c r="U4577" s="398"/>
    </row>
    <row r="4578" spans="21:21" x14ac:dyDescent="0.2">
      <c r="U4578" s="398"/>
    </row>
    <row r="4579" spans="21:21" x14ac:dyDescent="0.2">
      <c r="U4579" s="398"/>
    </row>
    <row r="4580" spans="21:21" x14ac:dyDescent="0.2">
      <c r="U4580" s="398"/>
    </row>
    <row r="4581" spans="21:21" x14ac:dyDescent="0.2">
      <c r="U4581" s="398"/>
    </row>
    <row r="4582" spans="21:21" x14ac:dyDescent="0.2">
      <c r="U4582" s="398"/>
    </row>
    <row r="4583" spans="21:21" x14ac:dyDescent="0.2">
      <c r="U4583" s="398"/>
    </row>
    <row r="4584" spans="21:21" x14ac:dyDescent="0.2">
      <c r="U4584" s="398"/>
    </row>
    <row r="4585" spans="21:21" x14ac:dyDescent="0.2">
      <c r="U4585" s="398"/>
    </row>
    <row r="4586" spans="21:21" x14ac:dyDescent="0.2">
      <c r="U4586" s="398"/>
    </row>
    <row r="4587" spans="21:21" x14ac:dyDescent="0.2">
      <c r="U4587" s="398"/>
    </row>
    <row r="4588" spans="21:21" x14ac:dyDescent="0.2">
      <c r="U4588" s="398"/>
    </row>
    <row r="4589" spans="21:21" x14ac:dyDescent="0.2">
      <c r="U4589" s="398"/>
    </row>
    <row r="4590" spans="21:21" x14ac:dyDescent="0.2">
      <c r="U4590" s="398"/>
    </row>
    <row r="4591" spans="21:21" x14ac:dyDescent="0.2">
      <c r="U4591" s="398"/>
    </row>
    <row r="4592" spans="21:21" x14ac:dyDescent="0.2">
      <c r="U4592" s="398"/>
    </row>
    <row r="4593" spans="21:21" x14ac:dyDescent="0.2">
      <c r="U4593" s="398"/>
    </row>
    <row r="4594" spans="21:21" x14ac:dyDescent="0.2">
      <c r="U4594" s="398"/>
    </row>
    <row r="4595" spans="21:21" x14ac:dyDescent="0.2">
      <c r="U4595" s="398"/>
    </row>
    <row r="4596" spans="21:21" x14ac:dyDescent="0.2">
      <c r="U4596" s="398"/>
    </row>
    <row r="4597" spans="21:21" x14ac:dyDescent="0.2">
      <c r="U4597" s="398"/>
    </row>
    <row r="4598" spans="21:21" x14ac:dyDescent="0.2">
      <c r="U4598" s="398"/>
    </row>
    <row r="4599" spans="21:21" x14ac:dyDescent="0.2">
      <c r="U4599" s="398"/>
    </row>
    <row r="4600" spans="21:21" x14ac:dyDescent="0.2">
      <c r="U4600" s="398"/>
    </row>
    <row r="4601" spans="21:21" x14ac:dyDescent="0.2">
      <c r="U4601" s="398"/>
    </row>
    <row r="4602" spans="21:21" x14ac:dyDescent="0.2">
      <c r="U4602" s="398"/>
    </row>
    <row r="4603" spans="21:21" x14ac:dyDescent="0.2">
      <c r="U4603" s="398"/>
    </row>
    <row r="4604" spans="21:21" x14ac:dyDescent="0.2">
      <c r="U4604" s="398"/>
    </row>
    <row r="4605" spans="21:21" x14ac:dyDescent="0.2">
      <c r="U4605" s="398"/>
    </row>
    <row r="4606" spans="21:21" x14ac:dyDescent="0.2">
      <c r="U4606" s="398"/>
    </row>
    <row r="4607" spans="21:21" x14ac:dyDescent="0.2">
      <c r="U4607" s="398"/>
    </row>
    <row r="4608" spans="21:21" x14ac:dyDescent="0.2">
      <c r="U4608" s="398"/>
    </row>
    <row r="4609" spans="21:21" x14ac:dyDescent="0.2">
      <c r="U4609" s="398"/>
    </row>
    <row r="4610" spans="21:21" x14ac:dyDescent="0.2">
      <c r="U4610" s="398"/>
    </row>
    <row r="4611" spans="21:21" x14ac:dyDescent="0.2">
      <c r="U4611" s="398"/>
    </row>
    <row r="4612" spans="21:21" x14ac:dyDescent="0.2">
      <c r="U4612" s="398"/>
    </row>
    <row r="4613" spans="21:21" x14ac:dyDescent="0.2">
      <c r="U4613" s="398"/>
    </row>
    <row r="4614" spans="21:21" x14ac:dyDescent="0.2">
      <c r="U4614" s="398"/>
    </row>
    <row r="4615" spans="21:21" x14ac:dyDescent="0.2">
      <c r="U4615" s="398"/>
    </row>
    <row r="4616" spans="21:21" x14ac:dyDescent="0.2">
      <c r="U4616" s="398"/>
    </row>
    <row r="4617" spans="21:21" x14ac:dyDescent="0.2">
      <c r="U4617" s="398"/>
    </row>
    <row r="4618" spans="21:21" x14ac:dyDescent="0.2">
      <c r="U4618" s="398"/>
    </row>
    <row r="4619" spans="21:21" x14ac:dyDescent="0.2">
      <c r="U4619" s="398"/>
    </row>
    <row r="4620" spans="21:21" x14ac:dyDescent="0.2">
      <c r="U4620" s="398"/>
    </row>
    <row r="4621" spans="21:21" x14ac:dyDescent="0.2">
      <c r="U4621" s="398"/>
    </row>
    <row r="4622" spans="21:21" x14ac:dyDescent="0.2">
      <c r="U4622" s="398"/>
    </row>
    <row r="4623" spans="21:21" x14ac:dyDescent="0.2">
      <c r="U4623" s="398"/>
    </row>
    <row r="4624" spans="21:21" x14ac:dyDescent="0.2">
      <c r="U4624" s="398"/>
    </row>
    <row r="4625" spans="21:21" x14ac:dyDescent="0.2">
      <c r="U4625" s="398"/>
    </row>
    <row r="4626" spans="21:21" x14ac:dyDescent="0.2">
      <c r="U4626" s="398"/>
    </row>
    <row r="4627" spans="21:21" x14ac:dyDescent="0.2">
      <c r="U4627" s="398"/>
    </row>
    <row r="4628" spans="21:21" x14ac:dyDescent="0.2">
      <c r="U4628" s="398"/>
    </row>
    <row r="4629" spans="21:21" x14ac:dyDescent="0.2">
      <c r="U4629" s="398"/>
    </row>
    <row r="4630" spans="21:21" x14ac:dyDescent="0.2">
      <c r="U4630" s="398"/>
    </row>
    <row r="4631" spans="21:21" x14ac:dyDescent="0.2">
      <c r="U4631" s="398"/>
    </row>
    <row r="4632" spans="21:21" x14ac:dyDescent="0.2">
      <c r="U4632" s="398"/>
    </row>
    <row r="4633" spans="21:21" x14ac:dyDescent="0.2">
      <c r="U4633" s="398"/>
    </row>
    <row r="4634" spans="21:21" x14ac:dyDescent="0.2">
      <c r="U4634" s="398"/>
    </row>
    <row r="4635" spans="21:21" x14ac:dyDescent="0.2">
      <c r="U4635" s="398"/>
    </row>
    <row r="4636" spans="21:21" x14ac:dyDescent="0.2">
      <c r="U4636" s="398"/>
    </row>
    <row r="4637" spans="21:21" x14ac:dyDescent="0.2">
      <c r="U4637" s="398"/>
    </row>
    <row r="4638" spans="21:21" x14ac:dyDescent="0.2">
      <c r="U4638" s="398"/>
    </row>
    <row r="4639" spans="21:21" x14ac:dyDescent="0.2">
      <c r="U4639" s="398"/>
    </row>
    <row r="4640" spans="21:21" x14ac:dyDescent="0.2">
      <c r="U4640" s="398"/>
    </row>
    <row r="4641" spans="21:21" x14ac:dyDescent="0.2">
      <c r="U4641" s="398"/>
    </row>
    <row r="4642" spans="21:21" x14ac:dyDescent="0.2">
      <c r="U4642" s="398"/>
    </row>
    <row r="4643" spans="21:21" x14ac:dyDescent="0.2">
      <c r="U4643" s="398"/>
    </row>
    <row r="4644" spans="21:21" x14ac:dyDescent="0.2">
      <c r="U4644" s="398"/>
    </row>
    <row r="4645" spans="21:21" x14ac:dyDescent="0.2">
      <c r="U4645" s="398"/>
    </row>
    <row r="4646" spans="21:21" x14ac:dyDescent="0.2">
      <c r="U4646" s="398"/>
    </row>
    <row r="4647" spans="21:21" x14ac:dyDescent="0.2">
      <c r="U4647" s="398"/>
    </row>
    <row r="4648" spans="21:21" x14ac:dyDescent="0.2">
      <c r="U4648" s="398"/>
    </row>
    <row r="4649" spans="21:21" x14ac:dyDescent="0.2">
      <c r="U4649" s="398"/>
    </row>
    <row r="4650" spans="21:21" x14ac:dyDescent="0.2">
      <c r="U4650" s="398"/>
    </row>
    <row r="4651" spans="21:21" x14ac:dyDescent="0.2">
      <c r="U4651" s="398"/>
    </row>
    <row r="4652" spans="21:21" x14ac:dyDescent="0.2">
      <c r="U4652" s="398"/>
    </row>
    <row r="4653" spans="21:21" x14ac:dyDescent="0.2">
      <c r="U4653" s="398"/>
    </row>
    <row r="4654" spans="21:21" x14ac:dyDescent="0.2">
      <c r="U4654" s="398"/>
    </row>
    <row r="4655" spans="21:21" x14ac:dyDescent="0.2">
      <c r="U4655" s="398"/>
    </row>
    <row r="4656" spans="21:21" x14ac:dyDescent="0.2">
      <c r="U4656" s="398"/>
    </row>
    <row r="4657" spans="21:21" x14ac:dyDescent="0.2">
      <c r="U4657" s="398"/>
    </row>
    <row r="4658" spans="21:21" x14ac:dyDescent="0.2">
      <c r="U4658" s="398"/>
    </row>
    <row r="4659" spans="21:21" x14ac:dyDescent="0.2">
      <c r="U4659" s="398"/>
    </row>
    <row r="4660" spans="21:21" x14ac:dyDescent="0.2">
      <c r="U4660" s="398"/>
    </row>
    <row r="4661" spans="21:21" x14ac:dyDescent="0.2">
      <c r="U4661" s="398"/>
    </row>
    <row r="4662" spans="21:21" x14ac:dyDescent="0.2">
      <c r="U4662" s="398"/>
    </row>
    <row r="4663" spans="21:21" x14ac:dyDescent="0.2">
      <c r="U4663" s="398"/>
    </row>
    <row r="4664" spans="21:21" x14ac:dyDescent="0.2">
      <c r="U4664" s="398"/>
    </row>
    <row r="4665" spans="21:21" x14ac:dyDescent="0.2">
      <c r="U4665" s="398"/>
    </row>
    <row r="4666" spans="21:21" x14ac:dyDescent="0.2">
      <c r="U4666" s="398"/>
    </row>
    <row r="4667" spans="21:21" x14ac:dyDescent="0.2">
      <c r="U4667" s="398"/>
    </row>
    <row r="4668" spans="21:21" x14ac:dyDescent="0.2">
      <c r="U4668" s="398"/>
    </row>
    <row r="4669" spans="21:21" x14ac:dyDescent="0.2">
      <c r="U4669" s="398"/>
    </row>
    <row r="4670" spans="21:21" x14ac:dyDescent="0.2">
      <c r="U4670" s="398"/>
    </row>
    <row r="4671" spans="21:21" x14ac:dyDescent="0.2">
      <c r="U4671" s="398"/>
    </row>
    <row r="4672" spans="21:21" x14ac:dyDescent="0.2">
      <c r="U4672" s="398"/>
    </row>
    <row r="4673" spans="21:21" x14ac:dyDescent="0.2">
      <c r="U4673" s="398"/>
    </row>
    <row r="4674" spans="21:21" x14ac:dyDescent="0.2">
      <c r="U4674" s="398"/>
    </row>
    <row r="4675" spans="21:21" x14ac:dyDescent="0.2">
      <c r="U4675" s="398"/>
    </row>
    <row r="4676" spans="21:21" x14ac:dyDescent="0.2">
      <c r="U4676" s="398"/>
    </row>
    <row r="4677" spans="21:21" x14ac:dyDescent="0.2">
      <c r="U4677" s="398"/>
    </row>
    <row r="4678" spans="21:21" x14ac:dyDescent="0.2">
      <c r="U4678" s="398"/>
    </row>
    <row r="4679" spans="21:21" x14ac:dyDescent="0.2">
      <c r="U4679" s="398"/>
    </row>
    <row r="4680" spans="21:21" x14ac:dyDescent="0.2">
      <c r="U4680" s="398"/>
    </row>
    <row r="4681" spans="21:21" x14ac:dyDescent="0.2">
      <c r="U4681" s="398"/>
    </row>
    <row r="4682" spans="21:21" x14ac:dyDescent="0.2">
      <c r="U4682" s="398"/>
    </row>
    <row r="4683" spans="21:21" x14ac:dyDescent="0.2">
      <c r="U4683" s="398"/>
    </row>
    <row r="4684" spans="21:21" x14ac:dyDescent="0.2">
      <c r="U4684" s="398"/>
    </row>
    <row r="4685" spans="21:21" x14ac:dyDescent="0.2">
      <c r="U4685" s="398"/>
    </row>
    <row r="4686" spans="21:21" x14ac:dyDescent="0.2">
      <c r="U4686" s="398"/>
    </row>
    <row r="4687" spans="21:21" x14ac:dyDescent="0.2">
      <c r="U4687" s="398"/>
    </row>
    <row r="4688" spans="21:21" x14ac:dyDescent="0.2">
      <c r="U4688" s="398"/>
    </row>
    <row r="4689" spans="21:21" x14ac:dyDescent="0.2">
      <c r="U4689" s="398"/>
    </row>
    <row r="4690" spans="21:21" x14ac:dyDescent="0.2">
      <c r="U4690" s="398"/>
    </row>
    <row r="4691" spans="21:21" x14ac:dyDescent="0.2">
      <c r="U4691" s="398"/>
    </row>
    <row r="4692" spans="21:21" x14ac:dyDescent="0.2">
      <c r="U4692" s="398"/>
    </row>
    <row r="4693" spans="21:21" x14ac:dyDescent="0.2">
      <c r="U4693" s="398"/>
    </row>
    <row r="4694" spans="21:21" x14ac:dyDescent="0.2">
      <c r="U4694" s="398"/>
    </row>
    <row r="4695" spans="21:21" x14ac:dyDescent="0.2">
      <c r="U4695" s="398"/>
    </row>
    <row r="4696" spans="21:21" x14ac:dyDescent="0.2">
      <c r="U4696" s="398"/>
    </row>
    <row r="4697" spans="21:21" x14ac:dyDescent="0.2">
      <c r="U4697" s="398"/>
    </row>
    <row r="4698" spans="21:21" x14ac:dyDescent="0.2">
      <c r="U4698" s="398"/>
    </row>
    <row r="4699" spans="21:21" x14ac:dyDescent="0.2">
      <c r="U4699" s="398"/>
    </row>
    <row r="4700" spans="21:21" x14ac:dyDescent="0.2">
      <c r="U4700" s="398"/>
    </row>
    <row r="4701" spans="21:21" x14ac:dyDescent="0.2">
      <c r="U4701" s="398"/>
    </row>
    <row r="4702" spans="21:21" x14ac:dyDescent="0.2">
      <c r="U4702" s="398"/>
    </row>
    <row r="4703" spans="21:21" x14ac:dyDescent="0.2">
      <c r="U4703" s="398"/>
    </row>
    <row r="4704" spans="21:21" x14ac:dyDescent="0.2">
      <c r="U4704" s="398"/>
    </row>
    <row r="4705" spans="21:21" x14ac:dyDescent="0.2">
      <c r="U4705" s="398"/>
    </row>
    <row r="4706" spans="21:21" x14ac:dyDescent="0.2">
      <c r="U4706" s="398"/>
    </row>
    <row r="4707" spans="21:21" x14ac:dyDescent="0.2">
      <c r="U4707" s="398"/>
    </row>
    <row r="4708" spans="21:21" x14ac:dyDescent="0.2">
      <c r="U4708" s="398"/>
    </row>
    <row r="4709" spans="21:21" x14ac:dyDescent="0.2">
      <c r="U4709" s="398"/>
    </row>
    <row r="4710" spans="21:21" x14ac:dyDescent="0.2">
      <c r="U4710" s="398"/>
    </row>
    <row r="4711" spans="21:21" x14ac:dyDescent="0.2">
      <c r="U4711" s="398"/>
    </row>
    <row r="4712" spans="21:21" x14ac:dyDescent="0.2">
      <c r="U4712" s="398"/>
    </row>
    <row r="4713" spans="21:21" x14ac:dyDescent="0.2">
      <c r="U4713" s="398"/>
    </row>
    <row r="4714" spans="21:21" x14ac:dyDescent="0.2">
      <c r="U4714" s="398"/>
    </row>
    <row r="4715" spans="21:21" x14ac:dyDescent="0.2">
      <c r="U4715" s="398"/>
    </row>
    <row r="4716" spans="21:21" x14ac:dyDescent="0.2">
      <c r="U4716" s="398"/>
    </row>
    <row r="4717" spans="21:21" x14ac:dyDescent="0.2">
      <c r="U4717" s="398"/>
    </row>
    <row r="4718" spans="21:21" x14ac:dyDescent="0.2">
      <c r="U4718" s="398"/>
    </row>
    <row r="4719" spans="21:21" x14ac:dyDescent="0.2">
      <c r="U4719" s="398"/>
    </row>
    <row r="4720" spans="21:21" x14ac:dyDescent="0.2">
      <c r="U4720" s="398"/>
    </row>
    <row r="4721" spans="21:21" x14ac:dyDescent="0.2">
      <c r="U4721" s="398"/>
    </row>
    <row r="4722" spans="21:21" x14ac:dyDescent="0.2">
      <c r="U4722" s="398"/>
    </row>
    <row r="4723" spans="21:21" x14ac:dyDescent="0.2">
      <c r="U4723" s="398"/>
    </row>
    <row r="4724" spans="21:21" x14ac:dyDescent="0.2">
      <c r="U4724" s="398"/>
    </row>
    <row r="4725" spans="21:21" x14ac:dyDescent="0.2">
      <c r="U4725" s="398"/>
    </row>
    <row r="4726" spans="21:21" x14ac:dyDescent="0.2">
      <c r="U4726" s="398"/>
    </row>
    <row r="4727" spans="21:21" x14ac:dyDescent="0.2">
      <c r="U4727" s="398"/>
    </row>
    <row r="4728" spans="21:21" x14ac:dyDescent="0.2">
      <c r="U4728" s="398"/>
    </row>
    <row r="4729" spans="21:21" x14ac:dyDescent="0.2">
      <c r="U4729" s="398"/>
    </row>
    <row r="4730" spans="21:21" x14ac:dyDescent="0.2">
      <c r="U4730" s="398"/>
    </row>
    <row r="4731" spans="21:21" x14ac:dyDescent="0.2">
      <c r="U4731" s="398"/>
    </row>
    <row r="4732" spans="21:21" x14ac:dyDescent="0.2">
      <c r="U4732" s="398"/>
    </row>
    <row r="4733" spans="21:21" x14ac:dyDescent="0.2">
      <c r="U4733" s="398"/>
    </row>
    <row r="4734" spans="21:21" x14ac:dyDescent="0.2">
      <c r="U4734" s="398"/>
    </row>
    <row r="4735" spans="21:21" x14ac:dyDescent="0.2">
      <c r="U4735" s="398"/>
    </row>
    <row r="4736" spans="21:21" x14ac:dyDescent="0.2">
      <c r="U4736" s="398"/>
    </row>
    <row r="4737" spans="21:21" x14ac:dyDescent="0.2">
      <c r="U4737" s="398"/>
    </row>
    <row r="4738" spans="21:21" x14ac:dyDescent="0.2">
      <c r="U4738" s="398"/>
    </row>
    <row r="4739" spans="21:21" x14ac:dyDescent="0.2">
      <c r="U4739" s="398"/>
    </row>
    <row r="4740" spans="21:21" x14ac:dyDescent="0.2">
      <c r="U4740" s="398"/>
    </row>
    <row r="4741" spans="21:21" x14ac:dyDescent="0.2">
      <c r="U4741" s="398"/>
    </row>
    <row r="4742" spans="21:21" x14ac:dyDescent="0.2">
      <c r="U4742" s="398"/>
    </row>
    <row r="4743" spans="21:21" x14ac:dyDescent="0.2">
      <c r="U4743" s="398"/>
    </row>
    <row r="4744" spans="21:21" x14ac:dyDescent="0.2">
      <c r="U4744" s="398"/>
    </row>
    <row r="4745" spans="21:21" x14ac:dyDescent="0.2">
      <c r="U4745" s="398"/>
    </row>
    <row r="4746" spans="21:21" x14ac:dyDescent="0.2">
      <c r="U4746" s="398"/>
    </row>
    <row r="4747" spans="21:21" x14ac:dyDescent="0.2">
      <c r="U4747" s="398"/>
    </row>
    <row r="4748" spans="21:21" x14ac:dyDescent="0.2">
      <c r="U4748" s="398"/>
    </row>
    <row r="4749" spans="21:21" x14ac:dyDescent="0.2">
      <c r="U4749" s="398"/>
    </row>
    <row r="4750" spans="21:21" x14ac:dyDescent="0.2">
      <c r="U4750" s="398"/>
    </row>
    <row r="4751" spans="21:21" x14ac:dyDescent="0.2">
      <c r="U4751" s="398"/>
    </row>
    <row r="4752" spans="21:21" x14ac:dyDescent="0.2">
      <c r="U4752" s="398"/>
    </row>
    <row r="4753" spans="21:21" x14ac:dyDescent="0.2">
      <c r="U4753" s="398"/>
    </row>
    <row r="4754" spans="21:21" x14ac:dyDescent="0.2">
      <c r="U4754" s="398"/>
    </row>
    <row r="4755" spans="21:21" x14ac:dyDescent="0.2">
      <c r="U4755" s="398"/>
    </row>
    <row r="4756" spans="21:21" x14ac:dyDescent="0.2">
      <c r="U4756" s="398"/>
    </row>
    <row r="4757" spans="21:21" x14ac:dyDescent="0.2">
      <c r="U4757" s="398"/>
    </row>
    <row r="4758" spans="21:21" x14ac:dyDescent="0.2">
      <c r="U4758" s="398"/>
    </row>
    <row r="4759" spans="21:21" x14ac:dyDescent="0.2">
      <c r="U4759" s="398"/>
    </row>
    <row r="4760" spans="21:21" x14ac:dyDescent="0.2">
      <c r="U4760" s="398"/>
    </row>
    <row r="4761" spans="21:21" x14ac:dyDescent="0.2">
      <c r="U4761" s="398"/>
    </row>
    <row r="4762" spans="21:21" x14ac:dyDescent="0.2">
      <c r="U4762" s="398"/>
    </row>
    <row r="4763" spans="21:21" x14ac:dyDescent="0.2">
      <c r="U4763" s="398"/>
    </row>
    <row r="4764" spans="21:21" x14ac:dyDescent="0.2">
      <c r="U4764" s="398"/>
    </row>
    <row r="4765" spans="21:21" x14ac:dyDescent="0.2">
      <c r="U4765" s="398"/>
    </row>
    <row r="4766" spans="21:21" x14ac:dyDescent="0.2">
      <c r="U4766" s="398"/>
    </row>
    <row r="4767" spans="21:21" x14ac:dyDescent="0.2">
      <c r="U4767" s="398"/>
    </row>
    <row r="4768" spans="21:21" x14ac:dyDescent="0.2">
      <c r="U4768" s="398"/>
    </row>
    <row r="4769" spans="21:21" x14ac:dyDescent="0.2">
      <c r="U4769" s="398"/>
    </row>
    <row r="4770" spans="21:21" x14ac:dyDescent="0.2">
      <c r="U4770" s="398"/>
    </row>
    <row r="4771" spans="21:21" x14ac:dyDescent="0.2">
      <c r="U4771" s="398"/>
    </row>
    <row r="4772" spans="21:21" x14ac:dyDescent="0.2">
      <c r="U4772" s="398"/>
    </row>
    <row r="4773" spans="21:21" x14ac:dyDescent="0.2">
      <c r="U4773" s="398"/>
    </row>
    <row r="4774" spans="21:21" x14ac:dyDescent="0.2">
      <c r="U4774" s="398"/>
    </row>
    <row r="4775" spans="21:21" x14ac:dyDescent="0.2">
      <c r="U4775" s="398"/>
    </row>
    <row r="4776" spans="21:21" x14ac:dyDescent="0.2">
      <c r="U4776" s="398"/>
    </row>
    <row r="4777" spans="21:21" x14ac:dyDescent="0.2">
      <c r="U4777" s="398"/>
    </row>
    <row r="4778" spans="21:21" x14ac:dyDescent="0.2">
      <c r="U4778" s="398"/>
    </row>
    <row r="4779" spans="21:21" x14ac:dyDescent="0.2">
      <c r="U4779" s="398"/>
    </row>
    <row r="4780" spans="21:21" x14ac:dyDescent="0.2">
      <c r="U4780" s="398"/>
    </row>
    <row r="4781" spans="21:21" x14ac:dyDescent="0.2">
      <c r="U4781" s="398"/>
    </row>
    <row r="4782" spans="21:21" x14ac:dyDescent="0.2">
      <c r="U4782" s="398"/>
    </row>
    <row r="4783" spans="21:21" x14ac:dyDescent="0.2">
      <c r="U4783" s="398"/>
    </row>
    <row r="4784" spans="21:21" x14ac:dyDescent="0.2">
      <c r="U4784" s="398"/>
    </row>
    <row r="4785" spans="21:21" x14ac:dyDescent="0.2">
      <c r="U4785" s="398"/>
    </row>
    <row r="4786" spans="21:21" x14ac:dyDescent="0.2">
      <c r="U4786" s="398"/>
    </row>
    <row r="4787" spans="21:21" x14ac:dyDescent="0.2">
      <c r="U4787" s="398"/>
    </row>
    <row r="4788" spans="21:21" x14ac:dyDescent="0.2">
      <c r="U4788" s="398"/>
    </row>
    <row r="4789" spans="21:21" x14ac:dyDescent="0.2">
      <c r="U4789" s="398"/>
    </row>
    <row r="4790" spans="21:21" x14ac:dyDescent="0.2">
      <c r="U4790" s="398"/>
    </row>
    <row r="4791" spans="21:21" x14ac:dyDescent="0.2">
      <c r="U4791" s="398"/>
    </row>
    <row r="4792" spans="21:21" x14ac:dyDescent="0.2">
      <c r="U4792" s="398"/>
    </row>
    <row r="4793" spans="21:21" x14ac:dyDescent="0.2">
      <c r="U4793" s="398"/>
    </row>
    <row r="4794" spans="21:21" x14ac:dyDescent="0.2">
      <c r="U4794" s="398"/>
    </row>
    <row r="4795" spans="21:21" x14ac:dyDescent="0.2">
      <c r="U4795" s="398"/>
    </row>
    <row r="4796" spans="21:21" x14ac:dyDescent="0.2">
      <c r="U4796" s="398"/>
    </row>
    <row r="4797" spans="21:21" x14ac:dyDescent="0.2">
      <c r="U4797" s="398"/>
    </row>
    <row r="4798" spans="21:21" x14ac:dyDescent="0.2">
      <c r="U4798" s="398"/>
    </row>
    <row r="4799" spans="21:21" x14ac:dyDescent="0.2">
      <c r="U4799" s="398"/>
    </row>
    <row r="4800" spans="21:21" x14ac:dyDescent="0.2">
      <c r="U4800" s="398"/>
    </row>
    <row r="4801" spans="21:21" x14ac:dyDescent="0.2">
      <c r="U4801" s="398"/>
    </row>
    <row r="4802" spans="21:21" x14ac:dyDescent="0.2">
      <c r="U4802" s="398"/>
    </row>
    <row r="4803" spans="21:21" x14ac:dyDescent="0.2">
      <c r="U4803" s="398"/>
    </row>
    <row r="4804" spans="21:21" x14ac:dyDescent="0.2">
      <c r="U4804" s="398"/>
    </row>
    <row r="4805" spans="21:21" x14ac:dyDescent="0.2">
      <c r="U4805" s="398"/>
    </row>
    <row r="4806" spans="21:21" x14ac:dyDescent="0.2">
      <c r="U4806" s="398"/>
    </row>
    <row r="4807" spans="21:21" x14ac:dyDescent="0.2">
      <c r="U4807" s="398"/>
    </row>
    <row r="4808" spans="21:21" x14ac:dyDescent="0.2">
      <c r="U4808" s="398"/>
    </row>
    <row r="4809" spans="21:21" x14ac:dyDescent="0.2">
      <c r="U4809" s="398"/>
    </row>
    <row r="4810" spans="21:21" x14ac:dyDescent="0.2">
      <c r="U4810" s="398"/>
    </row>
    <row r="4811" spans="21:21" x14ac:dyDescent="0.2">
      <c r="U4811" s="398"/>
    </row>
    <row r="4812" spans="21:21" x14ac:dyDescent="0.2">
      <c r="U4812" s="398"/>
    </row>
    <row r="4813" spans="21:21" x14ac:dyDescent="0.2">
      <c r="U4813" s="398"/>
    </row>
    <row r="4814" spans="21:21" x14ac:dyDescent="0.2">
      <c r="U4814" s="398"/>
    </row>
    <row r="4815" spans="21:21" x14ac:dyDescent="0.2">
      <c r="U4815" s="398"/>
    </row>
    <row r="4816" spans="21:21" x14ac:dyDescent="0.2">
      <c r="U4816" s="398"/>
    </row>
    <row r="4817" spans="21:21" x14ac:dyDescent="0.2">
      <c r="U4817" s="398"/>
    </row>
    <row r="4818" spans="21:21" x14ac:dyDescent="0.2">
      <c r="U4818" s="398"/>
    </row>
    <row r="4819" spans="21:21" x14ac:dyDescent="0.2">
      <c r="U4819" s="398"/>
    </row>
    <row r="4820" spans="21:21" x14ac:dyDescent="0.2">
      <c r="U4820" s="398"/>
    </row>
    <row r="4821" spans="21:21" x14ac:dyDescent="0.2">
      <c r="U4821" s="398"/>
    </row>
    <row r="4822" spans="21:21" x14ac:dyDescent="0.2">
      <c r="U4822" s="398"/>
    </row>
    <row r="4823" spans="21:21" x14ac:dyDescent="0.2">
      <c r="U4823" s="398"/>
    </row>
    <row r="4824" spans="21:21" x14ac:dyDescent="0.2">
      <c r="U4824" s="398"/>
    </row>
    <row r="4825" spans="21:21" x14ac:dyDescent="0.2">
      <c r="U4825" s="398"/>
    </row>
    <row r="4826" spans="21:21" x14ac:dyDescent="0.2">
      <c r="U4826" s="398"/>
    </row>
    <row r="4827" spans="21:21" x14ac:dyDescent="0.2">
      <c r="U4827" s="398"/>
    </row>
    <row r="4828" spans="21:21" x14ac:dyDescent="0.2">
      <c r="U4828" s="398"/>
    </row>
    <row r="4829" spans="21:21" x14ac:dyDescent="0.2">
      <c r="U4829" s="398"/>
    </row>
    <row r="4830" spans="21:21" x14ac:dyDescent="0.2">
      <c r="U4830" s="398"/>
    </row>
    <row r="4831" spans="21:21" x14ac:dyDescent="0.2">
      <c r="U4831" s="398"/>
    </row>
    <row r="4832" spans="21:21" x14ac:dyDescent="0.2">
      <c r="U4832" s="398"/>
    </row>
    <row r="4833" spans="21:21" x14ac:dyDescent="0.2">
      <c r="U4833" s="398"/>
    </row>
    <row r="4834" spans="21:21" x14ac:dyDescent="0.2">
      <c r="U4834" s="398"/>
    </row>
    <row r="4835" spans="21:21" x14ac:dyDescent="0.2">
      <c r="U4835" s="398"/>
    </row>
    <row r="4836" spans="21:21" x14ac:dyDescent="0.2">
      <c r="U4836" s="398"/>
    </row>
    <row r="4837" spans="21:21" x14ac:dyDescent="0.2">
      <c r="U4837" s="398"/>
    </row>
    <row r="4838" spans="21:21" x14ac:dyDescent="0.2">
      <c r="U4838" s="398"/>
    </row>
    <row r="4839" spans="21:21" x14ac:dyDescent="0.2">
      <c r="U4839" s="398"/>
    </row>
    <row r="4840" spans="21:21" x14ac:dyDescent="0.2">
      <c r="U4840" s="398"/>
    </row>
    <row r="4841" spans="21:21" x14ac:dyDescent="0.2">
      <c r="U4841" s="398"/>
    </row>
    <row r="4842" spans="21:21" x14ac:dyDescent="0.2">
      <c r="U4842" s="398"/>
    </row>
    <row r="4843" spans="21:21" x14ac:dyDescent="0.2">
      <c r="U4843" s="398"/>
    </row>
    <row r="4844" spans="21:21" x14ac:dyDescent="0.2">
      <c r="U4844" s="398"/>
    </row>
    <row r="4845" spans="21:21" x14ac:dyDescent="0.2">
      <c r="U4845" s="398"/>
    </row>
    <row r="4846" spans="21:21" x14ac:dyDescent="0.2">
      <c r="U4846" s="398"/>
    </row>
    <row r="4847" spans="21:21" x14ac:dyDescent="0.2">
      <c r="U4847" s="398"/>
    </row>
    <row r="4848" spans="21:21" x14ac:dyDescent="0.2">
      <c r="U4848" s="398"/>
    </row>
    <row r="4849" spans="21:21" x14ac:dyDescent="0.2">
      <c r="U4849" s="398"/>
    </row>
    <row r="4850" spans="21:21" x14ac:dyDescent="0.2">
      <c r="U4850" s="398"/>
    </row>
    <row r="4851" spans="21:21" x14ac:dyDescent="0.2">
      <c r="U4851" s="398"/>
    </row>
    <row r="4852" spans="21:21" x14ac:dyDescent="0.2">
      <c r="U4852" s="398"/>
    </row>
    <row r="4853" spans="21:21" x14ac:dyDescent="0.2">
      <c r="U4853" s="398"/>
    </row>
    <row r="4854" spans="21:21" x14ac:dyDescent="0.2">
      <c r="U4854" s="398"/>
    </row>
    <row r="4855" spans="21:21" x14ac:dyDescent="0.2">
      <c r="U4855" s="398"/>
    </row>
    <row r="4856" spans="21:21" x14ac:dyDescent="0.2">
      <c r="U4856" s="398"/>
    </row>
    <row r="4857" spans="21:21" x14ac:dyDescent="0.2">
      <c r="U4857" s="398"/>
    </row>
    <row r="4858" spans="21:21" x14ac:dyDescent="0.2">
      <c r="U4858" s="398"/>
    </row>
    <row r="4859" spans="21:21" x14ac:dyDescent="0.2">
      <c r="U4859" s="398"/>
    </row>
    <row r="4860" spans="21:21" x14ac:dyDescent="0.2">
      <c r="U4860" s="398"/>
    </row>
    <row r="4861" spans="21:21" x14ac:dyDescent="0.2">
      <c r="U4861" s="398"/>
    </row>
    <row r="4862" spans="21:21" x14ac:dyDescent="0.2">
      <c r="U4862" s="398"/>
    </row>
    <row r="4863" spans="21:21" x14ac:dyDescent="0.2">
      <c r="U4863" s="398"/>
    </row>
    <row r="4864" spans="21:21" x14ac:dyDescent="0.2">
      <c r="U4864" s="398"/>
    </row>
    <row r="4865" spans="21:21" x14ac:dyDescent="0.2">
      <c r="U4865" s="398"/>
    </row>
    <row r="4866" spans="21:21" x14ac:dyDescent="0.2">
      <c r="U4866" s="398"/>
    </row>
    <row r="4867" spans="21:21" x14ac:dyDescent="0.2">
      <c r="U4867" s="398"/>
    </row>
    <row r="4868" spans="21:21" x14ac:dyDescent="0.2">
      <c r="U4868" s="398"/>
    </row>
    <row r="4869" spans="21:21" x14ac:dyDescent="0.2">
      <c r="U4869" s="398"/>
    </row>
    <row r="4870" spans="21:21" x14ac:dyDescent="0.2">
      <c r="U4870" s="398"/>
    </row>
    <row r="4871" spans="21:21" x14ac:dyDescent="0.2">
      <c r="U4871" s="398"/>
    </row>
    <row r="4872" spans="21:21" x14ac:dyDescent="0.2">
      <c r="U4872" s="398"/>
    </row>
    <row r="4873" spans="21:21" x14ac:dyDescent="0.2">
      <c r="U4873" s="398"/>
    </row>
    <row r="4874" spans="21:21" x14ac:dyDescent="0.2">
      <c r="U4874" s="398"/>
    </row>
    <row r="4875" spans="21:21" x14ac:dyDescent="0.2">
      <c r="U4875" s="398"/>
    </row>
    <row r="4876" spans="21:21" x14ac:dyDescent="0.2">
      <c r="U4876" s="398"/>
    </row>
    <row r="4877" spans="21:21" x14ac:dyDescent="0.2">
      <c r="U4877" s="398"/>
    </row>
    <row r="4878" spans="21:21" x14ac:dyDescent="0.2">
      <c r="U4878" s="398"/>
    </row>
    <row r="4879" spans="21:21" x14ac:dyDescent="0.2">
      <c r="U4879" s="398"/>
    </row>
    <row r="4880" spans="21:21" x14ac:dyDescent="0.2">
      <c r="U4880" s="398"/>
    </row>
    <row r="4881" spans="21:21" x14ac:dyDescent="0.2">
      <c r="U4881" s="398"/>
    </row>
    <row r="4882" spans="21:21" x14ac:dyDescent="0.2">
      <c r="U4882" s="398"/>
    </row>
    <row r="4883" spans="21:21" x14ac:dyDescent="0.2">
      <c r="U4883" s="398"/>
    </row>
    <row r="4884" spans="21:21" x14ac:dyDescent="0.2">
      <c r="U4884" s="398"/>
    </row>
    <row r="4885" spans="21:21" x14ac:dyDescent="0.2">
      <c r="U4885" s="398"/>
    </row>
    <row r="4886" spans="21:21" x14ac:dyDescent="0.2">
      <c r="U4886" s="398"/>
    </row>
    <row r="4887" spans="21:21" x14ac:dyDescent="0.2">
      <c r="U4887" s="398"/>
    </row>
    <row r="4888" spans="21:21" x14ac:dyDescent="0.2">
      <c r="U4888" s="398"/>
    </row>
    <row r="4889" spans="21:21" x14ac:dyDescent="0.2">
      <c r="U4889" s="398"/>
    </row>
    <row r="4890" spans="21:21" x14ac:dyDescent="0.2">
      <c r="U4890" s="398"/>
    </row>
    <row r="4891" spans="21:21" x14ac:dyDescent="0.2">
      <c r="U4891" s="398"/>
    </row>
    <row r="4892" spans="21:21" x14ac:dyDescent="0.2">
      <c r="U4892" s="398"/>
    </row>
    <row r="4893" spans="21:21" x14ac:dyDescent="0.2">
      <c r="U4893" s="398"/>
    </row>
    <row r="4894" spans="21:21" x14ac:dyDescent="0.2">
      <c r="U4894" s="398"/>
    </row>
    <row r="4895" spans="21:21" x14ac:dyDescent="0.2">
      <c r="U4895" s="398"/>
    </row>
    <row r="4896" spans="21:21" x14ac:dyDescent="0.2">
      <c r="U4896" s="398"/>
    </row>
    <row r="4897" spans="21:21" x14ac:dyDescent="0.2">
      <c r="U4897" s="398"/>
    </row>
    <row r="4898" spans="21:21" x14ac:dyDescent="0.2">
      <c r="U4898" s="398"/>
    </row>
    <row r="4899" spans="21:21" x14ac:dyDescent="0.2">
      <c r="U4899" s="398"/>
    </row>
    <row r="4900" spans="21:21" x14ac:dyDescent="0.2">
      <c r="U4900" s="398"/>
    </row>
    <row r="4901" spans="21:21" x14ac:dyDescent="0.2">
      <c r="U4901" s="398"/>
    </row>
    <row r="4902" spans="21:21" x14ac:dyDescent="0.2">
      <c r="U4902" s="398"/>
    </row>
    <row r="4903" spans="21:21" x14ac:dyDescent="0.2">
      <c r="U4903" s="398"/>
    </row>
    <row r="4904" spans="21:21" x14ac:dyDescent="0.2">
      <c r="U4904" s="398"/>
    </row>
    <row r="4905" spans="21:21" x14ac:dyDescent="0.2">
      <c r="U4905" s="398"/>
    </row>
    <row r="4906" spans="21:21" x14ac:dyDescent="0.2">
      <c r="U4906" s="398"/>
    </row>
    <row r="4907" spans="21:21" x14ac:dyDescent="0.2">
      <c r="U4907" s="398"/>
    </row>
    <row r="4908" spans="21:21" x14ac:dyDescent="0.2">
      <c r="U4908" s="398"/>
    </row>
    <row r="4909" spans="21:21" x14ac:dyDescent="0.2">
      <c r="U4909" s="398"/>
    </row>
    <row r="4910" spans="21:21" x14ac:dyDescent="0.2">
      <c r="U4910" s="398"/>
    </row>
    <row r="4911" spans="21:21" x14ac:dyDescent="0.2">
      <c r="U4911" s="398"/>
    </row>
    <row r="4912" spans="21:21" x14ac:dyDescent="0.2">
      <c r="U4912" s="398"/>
    </row>
    <row r="4913" spans="21:21" x14ac:dyDescent="0.2">
      <c r="U4913" s="398"/>
    </row>
    <row r="4914" spans="21:21" x14ac:dyDescent="0.2">
      <c r="U4914" s="398"/>
    </row>
    <row r="4915" spans="21:21" x14ac:dyDescent="0.2">
      <c r="U4915" s="398"/>
    </row>
    <row r="4916" spans="21:21" x14ac:dyDescent="0.2">
      <c r="U4916" s="398"/>
    </row>
    <row r="4917" spans="21:21" x14ac:dyDescent="0.2">
      <c r="U4917" s="398"/>
    </row>
    <row r="4918" spans="21:21" x14ac:dyDescent="0.2">
      <c r="U4918" s="398"/>
    </row>
    <row r="4919" spans="21:21" x14ac:dyDescent="0.2">
      <c r="U4919" s="398"/>
    </row>
    <row r="4920" spans="21:21" x14ac:dyDescent="0.2">
      <c r="U4920" s="398"/>
    </row>
    <row r="4921" spans="21:21" x14ac:dyDescent="0.2">
      <c r="U4921" s="398"/>
    </row>
    <row r="4922" spans="21:21" x14ac:dyDescent="0.2">
      <c r="U4922" s="398"/>
    </row>
    <row r="4923" spans="21:21" x14ac:dyDescent="0.2">
      <c r="U4923" s="398"/>
    </row>
    <row r="4924" spans="21:21" x14ac:dyDescent="0.2">
      <c r="U4924" s="398"/>
    </row>
    <row r="4925" spans="21:21" x14ac:dyDescent="0.2">
      <c r="U4925" s="398"/>
    </row>
    <row r="4926" spans="21:21" x14ac:dyDescent="0.2">
      <c r="U4926" s="398"/>
    </row>
    <row r="4927" spans="21:21" x14ac:dyDescent="0.2">
      <c r="U4927" s="398"/>
    </row>
    <row r="4928" spans="21:21" x14ac:dyDescent="0.2">
      <c r="U4928" s="398"/>
    </row>
    <row r="4929" spans="21:21" x14ac:dyDescent="0.2">
      <c r="U4929" s="398"/>
    </row>
    <row r="4930" spans="21:21" x14ac:dyDescent="0.2">
      <c r="U4930" s="398"/>
    </row>
    <row r="4931" spans="21:21" x14ac:dyDescent="0.2">
      <c r="U4931" s="398"/>
    </row>
    <row r="4932" spans="21:21" x14ac:dyDescent="0.2">
      <c r="U4932" s="398"/>
    </row>
    <row r="4933" spans="21:21" x14ac:dyDescent="0.2">
      <c r="U4933" s="398"/>
    </row>
    <row r="4934" spans="21:21" x14ac:dyDescent="0.2">
      <c r="U4934" s="398"/>
    </row>
    <row r="4935" spans="21:21" x14ac:dyDescent="0.2">
      <c r="U4935" s="398"/>
    </row>
    <row r="4936" spans="21:21" x14ac:dyDescent="0.2">
      <c r="U4936" s="398"/>
    </row>
    <row r="4937" spans="21:21" x14ac:dyDescent="0.2">
      <c r="U4937" s="398"/>
    </row>
    <row r="4938" spans="21:21" x14ac:dyDescent="0.2">
      <c r="U4938" s="398"/>
    </row>
    <row r="4939" spans="21:21" x14ac:dyDescent="0.2">
      <c r="U4939" s="398"/>
    </row>
    <row r="4940" spans="21:21" x14ac:dyDescent="0.2">
      <c r="U4940" s="398"/>
    </row>
    <row r="4941" spans="21:21" x14ac:dyDescent="0.2">
      <c r="U4941" s="398"/>
    </row>
    <row r="4942" spans="21:21" x14ac:dyDescent="0.2">
      <c r="U4942" s="398"/>
    </row>
    <row r="4943" spans="21:21" x14ac:dyDescent="0.2">
      <c r="U4943" s="398"/>
    </row>
    <row r="4944" spans="21:21" x14ac:dyDescent="0.2">
      <c r="U4944" s="398"/>
    </row>
    <row r="4945" spans="21:21" x14ac:dyDescent="0.2">
      <c r="U4945" s="398"/>
    </row>
    <row r="4946" spans="21:21" x14ac:dyDescent="0.2">
      <c r="U4946" s="398"/>
    </row>
    <row r="4947" spans="21:21" x14ac:dyDescent="0.2">
      <c r="U4947" s="398"/>
    </row>
    <row r="4948" spans="21:21" x14ac:dyDescent="0.2">
      <c r="U4948" s="398"/>
    </row>
    <row r="4949" spans="21:21" x14ac:dyDescent="0.2">
      <c r="U4949" s="398"/>
    </row>
    <row r="4950" spans="21:21" x14ac:dyDescent="0.2">
      <c r="U4950" s="398"/>
    </row>
    <row r="4951" spans="21:21" x14ac:dyDescent="0.2">
      <c r="U4951" s="398"/>
    </row>
    <row r="4952" spans="21:21" x14ac:dyDescent="0.2">
      <c r="U4952" s="398"/>
    </row>
    <row r="4953" spans="21:21" x14ac:dyDescent="0.2">
      <c r="U4953" s="398"/>
    </row>
    <row r="4954" spans="21:21" x14ac:dyDescent="0.2">
      <c r="U4954" s="398"/>
    </row>
    <row r="4955" spans="21:21" x14ac:dyDescent="0.2">
      <c r="U4955" s="398"/>
    </row>
    <row r="4956" spans="21:21" x14ac:dyDescent="0.2">
      <c r="U4956" s="398"/>
    </row>
    <row r="4957" spans="21:21" x14ac:dyDescent="0.2">
      <c r="U4957" s="398"/>
    </row>
    <row r="4958" spans="21:21" x14ac:dyDescent="0.2">
      <c r="U4958" s="398"/>
    </row>
    <row r="4959" spans="21:21" x14ac:dyDescent="0.2">
      <c r="U4959" s="398"/>
    </row>
    <row r="4960" spans="21:21" x14ac:dyDescent="0.2">
      <c r="U4960" s="398"/>
    </row>
    <row r="4961" spans="21:21" x14ac:dyDescent="0.2">
      <c r="U4961" s="398"/>
    </row>
    <row r="4962" spans="21:21" x14ac:dyDescent="0.2">
      <c r="U4962" s="398"/>
    </row>
    <row r="4963" spans="21:21" x14ac:dyDescent="0.2">
      <c r="U4963" s="398"/>
    </row>
    <row r="4964" spans="21:21" x14ac:dyDescent="0.2">
      <c r="U4964" s="398"/>
    </row>
    <row r="4965" spans="21:21" x14ac:dyDescent="0.2">
      <c r="U4965" s="398"/>
    </row>
    <row r="4966" spans="21:21" x14ac:dyDescent="0.2">
      <c r="U4966" s="398"/>
    </row>
    <row r="4967" spans="21:21" x14ac:dyDescent="0.2">
      <c r="U4967" s="398"/>
    </row>
    <row r="4968" spans="21:21" x14ac:dyDescent="0.2">
      <c r="U4968" s="398"/>
    </row>
    <row r="4969" spans="21:21" x14ac:dyDescent="0.2">
      <c r="U4969" s="398"/>
    </row>
    <row r="4970" spans="21:21" x14ac:dyDescent="0.2">
      <c r="U4970" s="398"/>
    </row>
    <row r="4971" spans="21:21" x14ac:dyDescent="0.2">
      <c r="U4971" s="398"/>
    </row>
    <row r="4972" spans="21:21" x14ac:dyDescent="0.2">
      <c r="U4972" s="398"/>
    </row>
    <row r="4973" spans="21:21" x14ac:dyDescent="0.2">
      <c r="U4973" s="398"/>
    </row>
    <row r="4974" spans="21:21" x14ac:dyDescent="0.2">
      <c r="U4974" s="398"/>
    </row>
    <row r="4975" spans="21:21" x14ac:dyDescent="0.2">
      <c r="U4975" s="398"/>
    </row>
    <row r="4976" spans="21:21" x14ac:dyDescent="0.2">
      <c r="U4976" s="398"/>
    </row>
    <row r="4977" spans="21:21" x14ac:dyDescent="0.2">
      <c r="U4977" s="398"/>
    </row>
    <row r="4978" spans="21:21" x14ac:dyDescent="0.2">
      <c r="U4978" s="398"/>
    </row>
    <row r="4979" spans="21:21" x14ac:dyDescent="0.2">
      <c r="U4979" s="398"/>
    </row>
    <row r="4980" spans="21:21" x14ac:dyDescent="0.2">
      <c r="U4980" s="398"/>
    </row>
    <row r="4981" spans="21:21" x14ac:dyDescent="0.2">
      <c r="U4981" s="398"/>
    </row>
    <row r="4982" spans="21:21" x14ac:dyDescent="0.2">
      <c r="U4982" s="398"/>
    </row>
    <row r="4983" spans="21:21" x14ac:dyDescent="0.2">
      <c r="U4983" s="398"/>
    </row>
    <row r="4984" spans="21:21" x14ac:dyDescent="0.2">
      <c r="U4984" s="398"/>
    </row>
    <row r="4985" spans="21:21" x14ac:dyDescent="0.2">
      <c r="U4985" s="398"/>
    </row>
    <row r="4986" spans="21:21" x14ac:dyDescent="0.2">
      <c r="U4986" s="398"/>
    </row>
    <row r="4987" spans="21:21" x14ac:dyDescent="0.2">
      <c r="U4987" s="398"/>
    </row>
    <row r="4988" spans="21:21" x14ac:dyDescent="0.2">
      <c r="U4988" s="398"/>
    </row>
    <row r="4989" spans="21:21" x14ac:dyDescent="0.2">
      <c r="U4989" s="398"/>
    </row>
    <row r="4990" spans="21:21" x14ac:dyDescent="0.2">
      <c r="U4990" s="398"/>
    </row>
    <row r="4991" spans="21:21" x14ac:dyDescent="0.2">
      <c r="U4991" s="398"/>
    </row>
    <row r="4992" spans="21:21" x14ac:dyDescent="0.2">
      <c r="U4992" s="398"/>
    </row>
    <row r="4993" spans="21:21" x14ac:dyDescent="0.2">
      <c r="U4993" s="398"/>
    </row>
    <row r="4994" spans="21:21" x14ac:dyDescent="0.2">
      <c r="U4994" s="398"/>
    </row>
    <row r="4995" spans="21:21" x14ac:dyDescent="0.2">
      <c r="U4995" s="398"/>
    </row>
    <row r="4996" spans="21:21" x14ac:dyDescent="0.2">
      <c r="U4996" s="398"/>
    </row>
    <row r="4997" spans="21:21" x14ac:dyDescent="0.2">
      <c r="U4997" s="398"/>
    </row>
    <row r="4998" spans="21:21" x14ac:dyDescent="0.2">
      <c r="U4998" s="398"/>
    </row>
    <row r="4999" spans="21:21" x14ac:dyDescent="0.2">
      <c r="U4999" s="398"/>
    </row>
    <row r="5000" spans="21:21" x14ac:dyDescent="0.2">
      <c r="U5000" s="398"/>
    </row>
    <row r="5001" spans="21:21" x14ac:dyDescent="0.2">
      <c r="U5001" s="398"/>
    </row>
    <row r="5002" spans="21:21" x14ac:dyDescent="0.2">
      <c r="U5002" s="398"/>
    </row>
    <row r="5003" spans="21:21" x14ac:dyDescent="0.2">
      <c r="U5003" s="398"/>
    </row>
    <row r="5004" spans="21:21" x14ac:dyDescent="0.2">
      <c r="U5004" s="398"/>
    </row>
    <row r="5005" spans="21:21" x14ac:dyDescent="0.2">
      <c r="U5005" s="398"/>
    </row>
    <row r="5006" spans="21:21" x14ac:dyDescent="0.2">
      <c r="U5006" s="398"/>
    </row>
    <row r="5007" spans="21:21" x14ac:dyDescent="0.2">
      <c r="U5007" s="398"/>
    </row>
    <row r="5008" spans="21:21" x14ac:dyDescent="0.2">
      <c r="U5008" s="398"/>
    </row>
    <row r="5009" spans="21:21" x14ac:dyDescent="0.2">
      <c r="U5009" s="398"/>
    </row>
    <row r="5010" spans="21:21" x14ac:dyDescent="0.2">
      <c r="U5010" s="398"/>
    </row>
    <row r="5011" spans="21:21" x14ac:dyDescent="0.2">
      <c r="U5011" s="398"/>
    </row>
    <row r="5012" spans="21:21" x14ac:dyDescent="0.2">
      <c r="U5012" s="398"/>
    </row>
    <row r="5013" spans="21:21" x14ac:dyDescent="0.2">
      <c r="U5013" s="398"/>
    </row>
    <row r="5014" spans="21:21" x14ac:dyDescent="0.2">
      <c r="U5014" s="398"/>
    </row>
    <row r="5015" spans="21:21" x14ac:dyDescent="0.2">
      <c r="U5015" s="398"/>
    </row>
    <row r="5016" spans="21:21" x14ac:dyDescent="0.2">
      <c r="U5016" s="398"/>
    </row>
    <row r="5017" spans="21:21" x14ac:dyDescent="0.2">
      <c r="U5017" s="398"/>
    </row>
    <row r="5018" spans="21:21" x14ac:dyDescent="0.2">
      <c r="U5018" s="398"/>
    </row>
    <row r="5019" spans="21:21" x14ac:dyDescent="0.2">
      <c r="U5019" s="398"/>
    </row>
    <row r="5020" spans="21:21" x14ac:dyDescent="0.2">
      <c r="U5020" s="398"/>
    </row>
    <row r="5021" spans="21:21" x14ac:dyDescent="0.2">
      <c r="U5021" s="398"/>
    </row>
    <row r="5022" spans="21:21" x14ac:dyDescent="0.2">
      <c r="U5022" s="398"/>
    </row>
    <row r="5023" spans="21:21" x14ac:dyDescent="0.2">
      <c r="U5023" s="398"/>
    </row>
    <row r="5024" spans="21:21" x14ac:dyDescent="0.2">
      <c r="U5024" s="398"/>
    </row>
    <row r="5025" spans="21:21" x14ac:dyDescent="0.2">
      <c r="U5025" s="398"/>
    </row>
    <row r="5026" spans="21:21" x14ac:dyDescent="0.2">
      <c r="U5026" s="398"/>
    </row>
    <row r="5027" spans="21:21" x14ac:dyDescent="0.2">
      <c r="U5027" s="398"/>
    </row>
    <row r="5028" spans="21:21" x14ac:dyDescent="0.2">
      <c r="U5028" s="398"/>
    </row>
    <row r="5029" spans="21:21" x14ac:dyDescent="0.2">
      <c r="U5029" s="398"/>
    </row>
    <row r="5030" spans="21:21" x14ac:dyDescent="0.2">
      <c r="U5030" s="398"/>
    </row>
    <row r="5031" spans="21:21" x14ac:dyDescent="0.2">
      <c r="U5031" s="398"/>
    </row>
    <row r="5032" spans="21:21" x14ac:dyDescent="0.2">
      <c r="U5032" s="398"/>
    </row>
    <row r="5033" spans="21:21" x14ac:dyDescent="0.2">
      <c r="U5033" s="398"/>
    </row>
    <row r="5034" spans="21:21" x14ac:dyDescent="0.2">
      <c r="U5034" s="398"/>
    </row>
    <row r="5035" spans="21:21" x14ac:dyDescent="0.2">
      <c r="U5035" s="398"/>
    </row>
    <row r="5036" spans="21:21" x14ac:dyDescent="0.2">
      <c r="U5036" s="398"/>
    </row>
    <row r="5037" spans="21:21" x14ac:dyDescent="0.2">
      <c r="U5037" s="398"/>
    </row>
    <row r="5038" spans="21:21" x14ac:dyDescent="0.2">
      <c r="U5038" s="398"/>
    </row>
    <row r="5039" spans="21:21" x14ac:dyDescent="0.2">
      <c r="U5039" s="398"/>
    </row>
    <row r="5040" spans="21:21" x14ac:dyDescent="0.2">
      <c r="U5040" s="398"/>
    </row>
    <row r="5041" spans="21:21" x14ac:dyDescent="0.2">
      <c r="U5041" s="398"/>
    </row>
    <row r="5042" spans="21:21" x14ac:dyDescent="0.2">
      <c r="U5042" s="398"/>
    </row>
    <row r="5043" spans="21:21" x14ac:dyDescent="0.2">
      <c r="U5043" s="398"/>
    </row>
    <row r="5044" spans="21:21" x14ac:dyDescent="0.2">
      <c r="U5044" s="398"/>
    </row>
    <row r="5045" spans="21:21" x14ac:dyDescent="0.2">
      <c r="U5045" s="398"/>
    </row>
    <row r="5046" spans="21:21" x14ac:dyDescent="0.2">
      <c r="U5046" s="398"/>
    </row>
    <row r="5047" spans="21:21" x14ac:dyDescent="0.2">
      <c r="U5047" s="398"/>
    </row>
    <row r="5048" spans="21:21" x14ac:dyDescent="0.2">
      <c r="U5048" s="398"/>
    </row>
    <row r="5049" spans="21:21" x14ac:dyDescent="0.2">
      <c r="U5049" s="398"/>
    </row>
    <row r="5050" spans="21:21" x14ac:dyDescent="0.2">
      <c r="U5050" s="398"/>
    </row>
    <row r="5051" spans="21:21" x14ac:dyDescent="0.2">
      <c r="U5051" s="398"/>
    </row>
    <row r="5052" spans="21:21" x14ac:dyDescent="0.2">
      <c r="U5052" s="398"/>
    </row>
    <row r="5053" spans="21:21" x14ac:dyDescent="0.2">
      <c r="U5053" s="398"/>
    </row>
    <row r="5054" spans="21:21" x14ac:dyDescent="0.2">
      <c r="U5054" s="398"/>
    </row>
    <row r="5055" spans="21:21" x14ac:dyDescent="0.2">
      <c r="U5055" s="398"/>
    </row>
    <row r="5056" spans="21:21" x14ac:dyDescent="0.2">
      <c r="U5056" s="398"/>
    </row>
    <row r="5057" spans="21:21" x14ac:dyDescent="0.2">
      <c r="U5057" s="398"/>
    </row>
    <row r="5058" spans="21:21" x14ac:dyDescent="0.2">
      <c r="U5058" s="398"/>
    </row>
    <row r="5059" spans="21:21" x14ac:dyDescent="0.2">
      <c r="U5059" s="398"/>
    </row>
    <row r="5060" spans="21:21" x14ac:dyDescent="0.2">
      <c r="U5060" s="398"/>
    </row>
    <row r="5061" spans="21:21" x14ac:dyDescent="0.2">
      <c r="U5061" s="398"/>
    </row>
    <row r="5062" spans="21:21" x14ac:dyDescent="0.2">
      <c r="U5062" s="398"/>
    </row>
    <row r="5063" spans="21:21" x14ac:dyDescent="0.2">
      <c r="U5063" s="398"/>
    </row>
    <row r="5064" spans="21:21" x14ac:dyDescent="0.2">
      <c r="U5064" s="398"/>
    </row>
    <row r="5065" spans="21:21" x14ac:dyDescent="0.2">
      <c r="U5065" s="398"/>
    </row>
    <row r="5066" spans="21:21" x14ac:dyDescent="0.2">
      <c r="U5066" s="398"/>
    </row>
    <row r="5067" spans="21:21" x14ac:dyDescent="0.2">
      <c r="U5067" s="398"/>
    </row>
    <row r="5068" spans="21:21" x14ac:dyDescent="0.2">
      <c r="U5068" s="398"/>
    </row>
    <row r="5069" spans="21:21" x14ac:dyDescent="0.2">
      <c r="U5069" s="398"/>
    </row>
    <row r="5070" spans="21:21" x14ac:dyDescent="0.2">
      <c r="U5070" s="398"/>
    </row>
    <row r="5071" spans="21:21" x14ac:dyDescent="0.2">
      <c r="U5071" s="398"/>
    </row>
    <row r="5072" spans="21:21" x14ac:dyDescent="0.2">
      <c r="U5072" s="398"/>
    </row>
    <row r="5073" spans="21:21" x14ac:dyDescent="0.2">
      <c r="U5073" s="398"/>
    </row>
    <row r="5074" spans="21:21" x14ac:dyDescent="0.2">
      <c r="U5074" s="398"/>
    </row>
    <row r="5075" spans="21:21" x14ac:dyDescent="0.2">
      <c r="U5075" s="398"/>
    </row>
    <row r="5076" spans="21:21" x14ac:dyDescent="0.2">
      <c r="U5076" s="398"/>
    </row>
    <row r="5077" spans="21:21" x14ac:dyDescent="0.2">
      <c r="U5077" s="398"/>
    </row>
    <row r="5078" spans="21:21" x14ac:dyDescent="0.2">
      <c r="U5078" s="398"/>
    </row>
    <row r="5079" spans="21:21" x14ac:dyDescent="0.2">
      <c r="U5079" s="398"/>
    </row>
    <row r="5080" spans="21:21" x14ac:dyDescent="0.2">
      <c r="U5080" s="398"/>
    </row>
    <row r="5081" spans="21:21" x14ac:dyDescent="0.2">
      <c r="U5081" s="398"/>
    </row>
    <row r="5082" spans="21:21" x14ac:dyDescent="0.2">
      <c r="U5082" s="398"/>
    </row>
    <row r="5083" spans="21:21" x14ac:dyDescent="0.2">
      <c r="U5083" s="398"/>
    </row>
    <row r="5084" spans="21:21" x14ac:dyDescent="0.2">
      <c r="U5084" s="398"/>
    </row>
    <row r="5085" spans="21:21" x14ac:dyDescent="0.2">
      <c r="U5085" s="398"/>
    </row>
    <row r="5086" spans="21:21" x14ac:dyDescent="0.2">
      <c r="U5086" s="398"/>
    </row>
    <row r="5087" spans="21:21" x14ac:dyDescent="0.2">
      <c r="U5087" s="398"/>
    </row>
    <row r="5088" spans="21:21" x14ac:dyDescent="0.2">
      <c r="U5088" s="398"/>
    </row>
    <row r="5089" spans="21:21" x14ac:dyDescent="0.2">
      <c r="U5089" s="398"/>
    </row>
    <row r="5090" spans="21:21" x14ac:dyDescent="0.2">
      <c r="U5090" s="398"/>
    </row>
    <row r="5091" spans="21:21" x14ac:dyDescent="0.2">
      <c r="U5091" s="398"/>
    </row>
    <row r="5092" spans="21:21" x14ac:dyDescent="0.2">
      <c r="U5092" s="398"/>
    </row>
    <row r="5093" spans="21:21" x14ac:dyDescent="0.2">
      <c r="U5093" s="398"/>
    </row>
    <row r="5094" spans="21:21" x14ac:dyDescent="0.2">
      <c r="U5094" s="398"/>
    </row>
    <row r="5095" spans="21:21" x14ac:dyDescent="0.2">
      <c r="U5095" s="398"/>
    </row>
    <row r="5096" spans="21:21" x14ac:dyDescent="0.2">
      <c r="U5096" s="398"/>
    </row>
    <row r="5097" spans="21:21" x14ac:dyDescent="0.2">
      <c r="U5097" s="398"/>
    </row>
    <row r="5098" spans="21:21" x14ac:dyDescent="0.2">
      <c r="U5098" s="398"/>
    </row>
    <row r="5099" spans="21:21" x14ac:dyDescent="0.2">
      <c r="U5099" s="398"/>
    </row>
    <row r="5100" spans="21:21" x14ac:dyDescent="0.2">
      <c r="U5100" s="398"/>
    </row>
    <row r="5101" spans="21:21" x14ac:dyDescent="0.2">
      <c r="U5101" s="398"/>
    </row>
    <row r="5102" spans="21:21" x14ac:dyDescent="0.2">
      <c r="U5102" s="398"/>
    </row>
    <row r="5103" spans="21:21" x14ac:dyDescent="0.2">
      <c r="U5103" s="398"/>
    </row>
    <row r="5104" spans="21:21" x14ac:dyDescent="0.2">
      <c r="U5104" s="398"/>
    </row>
    <row r="5105" spans="21:21" x14ac:dyDescent="0.2">
      <c r="U5105" s="398"/>
    </row>
    <row r="5106" spans="21:21" x14ac:dyDescent="0.2">
      <c r="U5106" s="398"/>
    </row>
    <row r="5107" spans="21:21" x14ac:dyDescent="0.2">
      <c r="U5107" s="398"/>
    </row>
    <row r="5108" spans="21:21" x14ac:dyDescent="0.2">
      <c r="U5108" s="398"/>
    </row>
    <row r="5109" spans="21:21" x14ac:dyDescent="0.2">
      <c r="U5109" s="398"/>
    </row>
    <row r="5110" spans="21:21" x14ac:dyDescent="0.2">
      <c r="U5110" s="398"/>
    </row>
    <row r="5111" spans="21:21" x14ac:dyDescent="0.2">
      <c r="U5111" s="398"/>
    </row>
    <row r="5112" spans="21:21" x14ac:dyDescent="0.2">
      <c r="U5112" s="398"/>
    </row>
    <row r="5113" spans="21:21" x14ac:dyDescent="0.2">
      <c r="U5113" s="398"/>
    </row>
    <row r="5114" spans="21:21" x14ac:dyDescent="0.2">
      <c r="U5114" s="398"/>
    </row>
    <row r="5115" spans="21:21" x14ac:dyDescent="0.2">
      <c r="U5115" s="398"/>
    </row>
    <row r="5116" spans="21:21" x14ac:dyDescent="0.2">
      <c r="U5116" s="398"/>
    </row>
    <row r="5117" spans="21:21" x14ac:dyDescent="0.2">
      <c r="U5117" s="398"/>
    </row>
    <row r="5118" spans="21:21" x14ac:dyDescent="0.2">
      <c r="U5118" s="398"/>
    </row>
    <row r="5119" spans="21:21" x14ac:dyDescent="0.2">
      <c r="U5119" s="398"/>
    </row>
    <row r="5120" spans="21:21" x14ac:dyDescent="0.2">
      <c r="U5120" s="398"/>
    </row>
    <row r="5121" spans="21:21" x14ac:dyDescent="0.2">
      <c r="U5121" s="398"/>
    </row>
    <row r="5122" spans="21:21" x14ac:dyDescent="0.2">
      <c r="U5122" s="398"/>
    </row>
    <row r="5123" spans="21:21" x14ac:dyDescent="0.2">
      <c r="U5123" s="398"/>
    </row>
    <row r="5124" spans="21:21" x14ac:dyDescent="0.2">
      <c r="U5124" s="398"/>
    </row>
    <row r="5125" spans="21:21" x14ac:dyDescent="0.2">
      <c r="U5125" s="398"/>
    </row>
    <row r="5126" spans="21:21" x14ac:dyDescent="0.2">
      <c r="U5126" s="398"/>
    </row>
    <row r="5127" spans="21:21" x14ac:dyDescent="0.2">
      <c r="U5127" s="398"/>
    </row>
    <row r="5128" spans="21:21" x14ac:dyDescent="0.2">
      <c r="U5128" s="398"/>
    </row>
    <row r="5129" spans="21:21" x14ac:dyDescent="0.2">
      <c r="U5129" s="398"/>
    </row>
    <row r="5130" spans="21:21" x14ac:dyDescent="0.2">
      <c r="U5130" s="398"/>
    </row>
    <row r="5131" spans="21:21" x14ac:dyDescent="0.2">
      <c r="U5131" s="398"/>
    </row>
    <row r="5132" spans="21:21" x14ac:dyDescent="0.2">
      <c r="U5132" s="398"/>
    </row>
    <row r="5133" spans="21:21" x14ac:dyDescent="0.2">
      <c r="U5133" s="398"/>
    </row>
    <row r="5134" spans="21:21" x14ac:dyDescent="0.2">
      <c r="U5134" s="398"/>
    </row>
    <row r="5135" spans="21:21" x14ac:dyDescent="0.2">
      <c r="U5135" s="398"/>
    </row>
    <row r="5136" spans="21:21" x14ac:dyDescent="0.2">
      <c r="U5136" s="398"/>
    </row>
    <row r="5137" spans="21:21" x14ac:dyDescent="0.2">
      <c r="U5137" s="398"/>
    </row>
    <row r="5138" spans="21:21" x14ac:dyDescent="0.2">
      <c r="U5138" s="398"/>
    </row>
    <row r="5139" spans="21:21" x14ac:dyDescent="0.2">
      <c r="U5139" s="398"/>
    </row>
    <row r="5140" spans="21:21" x14ac:dyDescent="0.2">
      <c r="U5140" s="398"/>
    </row>
    <row r="5141" spans="21:21" x14ac:dyDescent="0.2">
      <c r="U5141" s="398"/>
    </row>
    <row r="5142" spans="21:21" x14ac:dyDescent="0.2">
      <c r="U5142" s="398"/>
    </row>
    <row r="5143" spans="21:21" x14ac:dyDescent="0.2">
      <c r="U5143" s="398"/>
    </row>
    <row r="5144" spans="21:21" x14ac:dyDescent="0.2">
      <c r="U5144" s="398"/>
    </row>
    <row r="5145" spans="21:21" x14ac:dyDescent="0.2">
      <c r="U5145" s="398"/>
    </row>
    <row r="5146" spans="21:21" x14ac:dyDescent="0.2">
      <c r="U5146" s="398"/>
    </row>
    <row r="5147" spans="21:21" x14ac:dyDescent="0.2">
      <c r="U5147" s="398"/>
    </row>
    <row r="5148" spans="21:21" x14ac:dyDescent="0.2">
      <c r="U5148" s="398"/>
    </row>
    <row r="5149" spans="21:21" x14ac:dyDescent="0.2">
      <c r="U5149" s="398"/>
    </row>
    <row r="5150" spans="21:21" x14ac:dyDescent="0.2">
      <c r="U5150" s="398"/>
    </row>
    <row r="5151" spans="21:21" x14ac:dyDescent="0.2">
      <c r="U5151" s="398"/>
    </row>
    <row r="5152" spans="21:21" x14ac:dyDescent="0.2">
      <c r="U5152" s="398"/>
    </row>
    <row r="5153" spans="21:21" x14ac:dyDescent="0.2">
      <c r="U5153" s="398"/>
    </row>
    <row r="5154" spans="21:21" x14ac:dyDescent="0.2">
      <c r="U5154" s="398"/>
    </row>
    <row r="5155" spans="21:21" x14ac:dyDescent="0.2">
      <c r="U5155" s="398"/>
    </row>
    <row r="5156" spans="21:21" x14ac:dyDescent="0.2">
      <c r="U5156" s="398"/>
    </row>
    <row r="5157" spans="21:21" x14ac:dyDescent="0.2">
      <c r="U5157" s="398"/>
    </row>
    <row r="5158" spans="21:21" x14ac:dyDescent="0.2">
      <c r="U5158" s="398"/>
    </row>
    <row r="5159" spans="21:21" x14ac:dyDescent="0.2">
      <c r="U5159" s="398"/>
    </row>
    <row r="5160" spans="21:21" x14ac:dyDescent="0.2">
      <c r="U5160" s="398"/>
    </row>
    <row r="5161" spans="21:21" x14ac:dyDescent="0.2">
      <c r="U5161" s="398"/>
    </row>
    <row r="5162" spans="21:21" x14ac:dyDescent="0.2">
      <c r="U5162" s="398"/>
    </row>
    <row r="5163" spans="21:21" x14ac:dyDescent="0.2">
      <c r="U5163" s="398"/>
    </row>
    <row r="5164" spans="21:21" x14ac:dyDescent="0.2">
      <c r="U5164" s="398"/>
    </row>
    <row r="5165" spans="21:21" x14ac:dyDescent="0.2">
      <c r="U5165" s="398"/>
    </row>
    <row r="5166" spans="21:21" x14ac:dyDescent="0.2">
      <c r="U5166" s="398"/>
    </row>
    <row r="5167" spans="21:21" x14ac:dyDescent="0.2">
      <c r="U5167" s="398"/>
    </row>
    <row r="5168" spans="21:21" x14ac:dyDescent="0.2">
      <c r="U5168" s="398"/>
    </row>
    <row r="5169" spans="21:21" x14ac:dyDescent="0.2">
      <c r="U5169" s="398"/>
    </row>
    <row r="5170" spans="21:21" x14ac:dyDescent="0.2">
      <c r="U5170" s="398"/>
    </row>
    <row r="5171" spans="21:21" x14ac:dyDescent="0.2">
      <c r="U5171" s="398"/>
    </row>
    <row r="5172" spans="21:21" x14ac:dyDescent="0.2">
      <c r="U5172" s="398"/>
    </row>
    <row r="5173" spans="21:21" x14ac:dyDescent="0.2">
      <c r="U5173" s="398"/>
    </row>
    <row r="5174" spans="21:21" x14ac:dyDescent="0.2">
      <c r="U5174" s="398"/>
    </row>
    <row r="5175" spans="21:21" x14ac:dyDescent="0.2">
      <c r="U5175" s="398"/>
    </row>
    <row r="5176" spans="21:21" x14ac:dyDescent="0.2">
      <c r="U5176" s="398"/>
    </row>
    <row r="5177" spans="21:21" x14ac:dyDescent="0.2">
      <c r="U5177" s="398"/>
    </row>
    <row r="5178" spans="21:21" x14ac:dyDescent="0.2">
      <c r="U5178" s="398"/>
    </row>
    <row r="5179" spans="21:21" x14ac:dyDescent="0.2">
      <c r="U5179" s="398"/>
    </row>
    <row r="5180" spans="21:21" x14ac:dyDescent="0.2">
      <c r="U5180" s="398"/>
    </row>
    <row r="5181" spans="21:21" x14ac:dyDescent="0.2">
      <c r="U5181" s="398"/>
    </row>
    <row r="5182" spans="21:21" x14ac:dyDescent="0.2">
      <c r="U5182" s="398"/>
    </row>
    <row r="5183" spans="21:21" x14ac:dyDescent="0.2">
      <c r="U5183" s="398"/>
    </row>
    <row r="5184" spans="21:21" x14ac:dyDescent="0.2">
      <c r="U5184" s="398"/>
    </row>
    <row r="5185" spans="21:21" x14ac:dyDescent="0.2">
      <c r="U5185" s="398"/>
    </row>
    <row r="5186" spans="21:21" x14ac:dyDescent="0.2">
      <c r="U5186" s="398"/>
    </row>
    <row r="5187" spans="21:21" x14ac:dyDescent="0.2">
      <c r="U5187" s="398"/>
    </row>
    <row r="5188" spans="21:21" x14ac:dyDescent="0.2">
      <c r="U5188" s="398"/>
    </row>
    <row r="5189" spans="21:21" x14ac:dyDescent="0.2">
      <c r="U5189" s="398"/>
    </row>
    <row r="5190" spans="21:21" x14ac:dyDescent="0.2">
      <c r="U5190" s="398"/>
    </row>
    <row r="5191" spans="21:21" x14ac:dyDescent="0.2">
      <c r="U5191" s="398"/>
    </row>
    <row r="5192" spans="21:21" x14ac:dyDescent="0.2">
      <c r="U5192" s="398"/>
    </row>
    <row r="5193" spans="21:21" x14ac:dyDescent="0.2">
      <c r="U5193" s="398"/>
    </row>
    <row r="5194" spans="21:21" x14ac:dyDescent="0.2">
      <c r="U5194" s="398"/>
    </row>
    <row r="5195" spans="21:21" x14ac:dyDescent="0.2">
      <c r="U5195" s="398"/>
    </row>
    <row r="5196" spans="21:21" x14ac:dyDescent="0.2">
      <c r="U5196" s="398"/>
    </row>
    <row r="5197" spans="21:21" x14ac:dyDescent="0.2">
      <c r="U5197" s="398"/>
    </row>
    <row r="5198" spans="21:21" x14ac:dyDescent="0.2">
      <c r="U5198" s="398"/>
    </row>
    <row r="5199" spans="21:21" x14ac:dyDescent="0.2">
      <c r="U5199" s="398"/>
    </row>
    <row r="5200" spans="21:21" x14ac:dyDescent="0.2">
      <c r="U5200" s="398"/>
    </row>
    <row r="5201" spans="21:21" x14ac:dyDescent="0.2">
      <c r="U5201" s="398"/>
    </row>
    <row r="5202" spans="21:21" x14ac:dyDescent="0.2">
      <c r="U5202" s="398"/>
    </row>
    <row r="5203" spans="21:21" x14ac:dyDescent="0.2">
      <c r="U5203" s="398"/>
    </row>
    <row r="5204" spans="21:21" x14ac:dyDescent="0.2">
      <c r="U5204" s="398"/>
    </row>
    <row r="5205" spans="21:21" x14ac:dyDescent="0.2">
      <c r="U5205" s="398"/>
    </row>
    <row r="5206" spans="21:21" x14ac:dyDescent="0.2">
      <c r="U5206" s="398"/>
    </row>
    <row r="5207" spans="21:21" x14ac:dyDescent="0.2">
      <c r="U5207" s="398"/>
    </row>
    <row r="5208" spans="21:21" x14ac:dyDescent="0.2">
      <c r="U5208" s="398"/>
    </row>
    <row r="5209" spans="21:21" x14ac:dyDescent="0.2">
      <c r="U5209" s="398"/>
    </row>
    <row r="5210" spans="21:21" x14ac:dyDescent="0.2">
      <c r="U5210" s="398"/>
    </row>
    <row r="5211" spans="21:21" x14ac:dyDescent="0.2">
      <c r="U5211" s="398"/>
    </row>
    <row r="5212" spans="21:21" x14ac:dyDescent="0.2">
      <c r="U5212" s="398"/>
    </row>
    <row r="5213" spans="21:21" x14ac:dyDescent="0.2">
      <c r="U5213" s="398"/>
    </row>
    <row r="5214" spans="21:21" x14ac:dyDescent="0.2">
      <c r="U5214" s="398"/>
    </row>
    <row r="5215" spans="21:21" x14ac:dyDescent="0.2">
      <c r="U5215" s="398"/>
    </row>
    <row r="5216" spans="21:21" x14ac:dyDescent="0.2">
      <c r="U5216" s="398"/>
    </row>
    <row r="5217" spans="21:21" x14ac:dyDescent="0.2">
      <c r="U5217" s="398"/>
    </row>
    <row r="5218" spans="21:21" x14ac:dyDescent="0.2">
      <c r="U5218" s="398"/>
    </row>
    <row r="5219" spans="21:21" x14ac:dyDescent="0.2">
      <c r="U5219" s="398"/>
    </row>
    <row r="5220" spans="21:21" x14ac:dyDescent="0.2">
      <c r="U5220" s="398"/>
    </row>
    <row r="5221" spans="21:21" x14ac:dyDescent="0.2">
      <c r="U5221" s="398"/>
    </row>
    <row r="5222" spans="21:21" x14ac:dyDescent="0.2">
      <c r="U5222" s="398"/>
    </row>
    <row r="5223" spans="21:21" x14ac:dyDescent="0.2">
      <c r="U5223" s="398"/>
    </row>
    <row r="5224" spans="21:21" x14ac:dyDescent="0.2">
      <c r="U5224" s="398"/>
    </row>
    <row r="5225" spans="21:21" x14ac:dyDescent="0.2">
      <c r="U5225" s="398"/>
    </row>
    <row r="5226" spans="21:21" x14ac:dyDescent="0.2">
      <c r="U5226" s="398"/>
    </row>
    <row r="5227" spans="21:21" x14ac:dyDescent="0.2">
      <c r="U5227" s="398"/>
    </row>
    <row r="5228" spans="21:21" x14ac:dyDescent="0.2">
      <c r="U5228" s="398"/>
    </row>
    <row r="5229" spans="21:21" x14ac:dyDescent="0.2">
      <c r="U5229" s="398"/>
    </row>
    <row r="5230" spans="21:21" x14ac:dyDescent="0.2">
      <c r="U5230" s="398"/>
    </row>
    <row r="5231" spans="21:21" x14ac:dyDescent="0.2">
      <c r="U5231" s="398"/>
    </row>
    <row r="5232" spans="21:21" x14ac:dyDescent="0.2">
      <c r="U5232" s="398"/>
    </row>
    <row r="5233" spans="21:21" x14ac:dyDescent="0.2">
      <c r="U5233" s="398"/>
    </row>
    <row r="5234" spans="21:21" x14ac:dyDescent="0.2">
      <c r="U5234" s="398"/>
    </row>
    <row r="5235" spans="21:21" x14ac:dyDescent="0.2">
      <c r="U5235" s="398"/>
    </row>
    <row r="5236" spans="21:21" x14ac:dyDescent="0.2">
      <c r="U5236" s="398"/>
    </row>
    <row r="5237" spans="21:21" x14ac:dyDescent="0.2">
      <c r="U5237" s="398"/>
    </row>
    <row r="5238" spans="21:21" x14ac:dyDescent="0.2">
      <c r="U5238" s="398"/>
    </row>
    <row r="5239" spans="21:21" x14ac:dyDescent="0.2">
      <c r="U5239" s="398"/>
    </row>
    <row r="5240" spans="21:21" x14ac:dyDescent="0.2">
      <c r="U5240" s="398"/>
    </row>
    <row r="5241" spans="21:21" x14ac:dyDescent="0.2">
      <c r="U5241" s="398"/>
    </row>
    <row r="5242" spans="21:21" x14ac:dyDescent="0.2">
      <c r="U5242" s="398"/>
    </row>
    <row r="5243" spans="21:21" x14ac:dyDescent="0.2">
      <c r="U5243" s="398"/>
    </row>
    <row r="5244" spans="21:21" x14ac:dyDescent="0.2">
      <c r="U5244" s="398"/>
    </row>
    <row r="5245" spans="21:21" x14ac:dyDescent="0.2">
      <c r="U5245" s="398"/>
    </row>
    <row r="5246" spans="21:21" x14ac:dyDescent="0.2">
      <c r="U5246" s="398"/>
    </row>
    <row r="5247" spans="21:21" x14ac:dyDescent="0.2">
      <c r="U5247" s="398"/>
    </row>
    <row r="5248" spans="21:21" x14ac:dyDescent="0.2">
      <c r="U5248" s="398"/>
    </row>
    <row r="5249" spans="21:21" x14ac:dyDescent="0.2">
      <c r="U5249" s="398"/>
    </row>
    <row r="5250" spans="21:21" x14ac:dyDescent="0.2">
      <c r="U5250" s="398"/>
    </row>
    <row r="5251" spans="21:21" x14ac:dyDescent="0.2">
      <c r="U5251" s="398"/>
    </row>
    <row r="5252" spans="21:21" x14ac:dyDescent="0.2">
      <c r="U5252" s="398"/>
    </row>
    <row r="5253" spans="21:21" x14ac:dyDescent="0.2">
      <c r="U5253" s="398"/>
    </row>
    <row r="5254" spans="21:21" x14ac:dyDescent="0.2">
      <c r="U5254" s="398"/>
    </row>
    <row r="5255" spans="21:21" x14ac:dyDescent="0.2">
      <c r="U5255" s="398"/>
    </row>
    <row r="5256" spans="21:21" x14ac:dyDescent="0.2">
      <c r="U5256" s="398"/>
    </row>
    <row r="5257" spans="21:21" x14ac:dyDescent="0.2">
      <c r="U5257" s="398"/>
    </row>
    <row r="5258" spans="21:21" x14ac:dyDescent="0.2">
      <c r="U5258" s="398"/>
    </row>
    <row r="5259" spans="21:21" x14ac:dyDescent="0.2">
      <c r="U5259" s="398"/>
    </row>
    <row r="5260" spans="21:21" x14ac:dyDescent="0.2">
      <c r="U5260" s="398"/>
    </row>
    <row r="5261" spans="21:21" x14ac:dyDescent="0.2">
      <c r="U5261" s="398"/>
    </row>
    <row r="5262" spans="21:21" x14ac:dyDescent="0.2">
      <c r="U5262" s="398"/>
    </row>
    <row r="5263" spans="21:21" x14ac:dyDescent="0.2">
      <c r="U5263" s="398"/>
    </row>
    <row r="5264" spans="21:21" x14ac:dyDescent="0.2">
      <c r="U5264" s="398"/>
    </row>
    <row r="5265" spans="21:21" x14ac:dyDescent="0.2">
      <c r="U5265" s="398"/>
    </row>
    <row r="5266" spans="21:21" x14ac:dyDescent="0.2">
      <c r="U5266" s="398"/>
    </row>
    <row r="5267" spans="21:21" x14ac:dyDescent="0.2">
      <c r="U5267" s="398"/>
    </row>
    <row r="5268" spans="21:21" x14ac:dyDescent="0.2">
      <c r="U5268" s="398"/>
    </row>
    <row r="5269" spans="21:21" x14ac:dyDescent="0.2">
      <c r="U5269" s="398"/>
    </row>
    <row r="5270" spans="21:21" x14ac:dyDescent="0.2">
      <c r="U5270" s="398"/>
    </row>
    <row r="5271" spans="21:21" x14ac:dyDescent="0.2">
      <c r="U5271" s="398"/>
    </row>
    <row r="5272" spans="21:21" x14ac:dyDescent="0.2">
      <c r="U5272" s="398"/>
    </row>
    <row r="5273" spans="21:21" x14ac:dyDescent="0.2">
      <c r="U5273" s="398"/>
    </row>
    <row r="5274" spans="21:21" x14ac:dyDescent="0.2">
      <c r="U5274" s="398"/>
    </row>
    <row r="5275" spans="21:21" x14ac:dyDescent="0.2">
      <c r="U5275" s="398"/>
    </row>
    <row r="5276" spans="21:21" x14ac:dyDescent="0.2">
      <c r="U5276" s="398"/>
    </row>
    <row r="5277" spans="21:21" x14ac:dyDescent="0.2">
      <c r="U5277" s="398"/>
    </row>
    <row r="5278" spans="21:21" x14ac:dyDescent="0.2">
      <c r="U5278" s="398"/>
    </row>
    <row r="5279" spans="21:21" x14ac:dyDescent="0.2">
      <c r="U5279" s="398"/>
    </row>
    <row r="5280" spans="21:21" x14ac:dyDescent="0.2">
      <c r="U5280" s="398"/>
    </row>
    <row r="5281" spans="21:21" x14ac:dyDescent="0.2">
      <c r="U5281" s="398"/>
    </row>
    <row r="5282" spans="21:21" x14ac:dyDescent="0.2">
      <c r="U5282" s="398"/>
    </row>
    <row r="5283" spans="21:21" x14ac:dyDescent="0.2">
      <c r="U5283" s="398"/>
    </row>
    <row r="5284" spans="21:21" x14ac:dyDescent="0.2">
      <c r="U5284" s="398"/>
    </row>
    <row r="5285" spans="21:21" x14ac:dyDescent="0.2">
      <c r="U5285" s="398"/>
    </row>
    <row r="5286" spans="21:21" x14ac:dyDescent="0.2">
      <c r="U5286" s="398"/>
    </row>
    <row r="5287" spans="21:21" x14ac:dyDescent="0.2">
      <c r="U5287" s="398"/>
    </row>
    <row r="5288" spans="21:21" x14ac:dyDescent="0.2">
      <c r="U5288" s="398"/>
    </row>
    <row r="5289" spans="21:21" x14ac:dyDescent="0.2">
      <c r="U5289" s="398"/>
    </row>
    <row r="5290" spans="21:21" x14ac:dyDescent="0.2">
      <c r="U5290" s="398"/>
    </row>
    <row r="5291" spans="21:21" x14ac:dyDescent="0.2">
      <c r="U5291" s="398"/>
    </row>
    <row r="5292" spans="21:21" x14ac:dyDescent="0.2">
      <c r="U5292" s="398"/>
    </row>
    <row r="5293" spans="21:21" x14ac:dyDescent="0.2">
      <c r="U5293" s="398"/>
    </row>
    <row r="5294" spans="21:21" x14ac:dyDescent="0.2">
      <c r="U5294" s="398"/>
    </row>
    <row r="5295" spans="21:21" x14ac:dyDescent="0.2">
      <c r="U5295" s="398"/>
    </row>
    <row r="5296" spans="21:21" x14ac:dyDescent="0.2">
      <c r="U5296" s="398"/>
    </row>
    <row r="5297" spans="21:21" x14ac:dyDescent="0.2">
      <c r="U5297" s="398"/>
    </row>
    <row r="5298" spans="21:21" x14ac:dyDescent="0.2">
      <c r="U5298" s="398"/>
    </row>
    <row r="5299" spans="21:21" x14ac:dyDescent="0.2">
      <c r="U5299" s="398"/>
    </row>
    <row r="5300" spans="21:21" x14ac:dyDescent="0.2">
      <c r="U5300" s="398"/>
    </row>
    <row r="5301" spans="21:21" x14ac:dyDescent="0.2">
      <c r="U5301" s="398"/>
    </row>
    <row r="5302" spans="21:21" x14ac:dyDescent="0.2">
      <c r="U5302" s="398"/>
    </row>
    <row r="5303" spans="21:21" x14ac:dyDescent="0.2">
      <c r="U5303" s="398"/>
    </row>
    <row r="5304" spans="21:21" x14ac:dyDescent="0.2">
      <c r="U5304" s="398"/>
    </row>
    <row r="5305" spans="21:21" x14ac:dyDescent="0.2">
      <c r="U5305" s="398"/>
    </row>
    <row r="5306" spans="21:21" x14ac:dyDescent="0.2">
      <c r="U5306" s="398"/>
    </row>
    <row r="5307" spans="21:21" x14ac:dyDescent="0.2">
      <c r="U5307" s="398"/>
    </row>
    <row r="5308" spans="21:21" x14ac:dyDescent="0.2">
      <c r="U5308" s="398"/>
    </row>
    <row r="5309" spans="21:21" x14ac:dyDescent="0.2">
      <c r="U5309" s="398"/>
    </row>
    <row r="5310" spans="21:21" x14ac:dyDescent="0.2">
      <c r="U5310" s="398"/>
    </row>
    <row r="5311" spans="21:21" x14ac:dyDescent="0.2">
      <c r="U5311" s="398"/>
    </row>
    <row r="5312" spans="21:21" x14ac:dyDescent="0.2">
      <c r="U5312" s="398"/>
    </row>
    <row r="5313" spans="21:21" x14ac:dyDescent="0.2">
      <c r="U5313" s="398"/>
    </row>
    <row r="5314" spans="21:21" x14ac:dyDescent="0.2">
      <c r="U5314" s="398"/>
    </row>
    <row r="5315" spans="21:21" x14ac:dyDescent="0.2">
      <c r="U5315" s="398"/>
    </row>
    <row r="5316" spans="21:21" x14ac:dyDescent="0.2">
      <c r="U5316" s="398"/>
    </row>
    <row r="5317" spans="21:21" x14ac:dyDescent="0.2">
      <c r="U5317" s="398"/>
    </row>
    <row r="5318" spans="21:21" x14ac:dyDescent="0.2">
      <c r="U5318" s="398"/>
    </row>
    <row r="5319" spans="21:21" x14ac:dyDescent="0.2">
      <c r="U5319" s="398"/>
    </row>
    <row r="5320" spans="21:21" x14ac:dyDescent="0.2">
      <c r="U5320" s="398"/>
    </row>
    <row r="5321" spans="21:21" x14ac:dyDescent="0.2">
      <c r="U5321" s="398"/>
    </row>
    <row r="5322" spans="21:21" x14ac:dyDescent="0.2">
      <c r="U5322" s="398"/>
    </row>
    <row r="5323" spans="21:21" x14ac:dyDescent="0.2">
      <c r="U5323" s="398"/>
    </row>
    <row r="5324" spans="21:21" x14ac:dyDescent="0.2">
      <c r="U5324" s="398"/>
    </row>
    <row r="5325" spans="21:21" x14ac:dyDescent="0.2">
      <c r="U5325" s="398"/>
    </row>
    <row r="5326" spans="21:21" x14ac:dyDescent="0.2">
      <c r="U5326" s="398"/>
    </row>
    <row r="5327" spans="21:21" x14ac:dyDescent="0.2">
      <c r="U5327" s="398"/>
    </row>
    <row r="5328" spans="21:21" x14ac:dyDescent="0.2">
      <c r="U5328" s="398"/>
    </row>
    <row r="5329" spans="21:21" x14ac:dyDescent="0.2">
      <c r="U5329" s="398"/>
    </row>
    <row r="5330" spans="21:21" x14ac:dyDescent="0.2">
      <c r="U5330" s="398"/>
    </row>
    <row r="5331" spans="21:21" x14ac:dyDescent="0.2">
      <c r="U5331" s="398"/>
    </row>
    <row r="5332" spans="21:21" x14ac:dyDescent="0.2">
      <c r="U5332" s="398"/>
    </row>
    <row r="5333" spans="21:21" x14ac:dyDescent="0.2">
      <c r="U5333" s="398"/>
    </row>
    <row r="5334" spans="21:21" x14ac:dyDescent="0.2">
      <c r="U5334" s="398"/>
    </row>
    <row r="5335" spans="21:21" x14ac:dyDescent="0.2">
      <c r="U5335" s="398"/>
    </row>
    <row r="5336" spans="21:21" x14ac:dyDescent="0.2">
      <c r="U5336" s="398"/>
    </row>
    <row r="5337" spans="21:21" x14ac:dyDescent="0.2">
      <c r="U5337" s="398"/>
    </row>
    <row r="5338" spans="21:21" x14ac:dyDescent="0.2">
      <c r="U5338" s="398"/>
    </row>
    <row r="5339" spans="21:21" x14ac:dyDescent="0.2">
      <c r="U5339" s="398"/>
    </row>
    <row r="5340" spans="21:21" x14ac:dyDescent="0.2">
      <c r="U5340" s="398"/>
    </row>
    <row r="5341" spans="21:21" x14ac:dyDescent="0.2">
      <c r="U5341" s="398"/>
    </row>
    <row r="5342" spans="21:21" x14ac:dyDescent="0.2">
      <c r="U5342" s="398"/>
    </row>
    <row r="5343" spans="21:21" x14ac:dyDescent="0.2">
      <c r="U5343" s="398"/>
    </row>
    <row r="5344" spans="21:21" x14ac:dyDescent="0.2">
      <c r="U5344" s="398"/>
    </row>
    <row r="5345" spans="21:21" x14ac:dyDescent="0.2">
      <c r="U5345" s="398"/>
    </row>
    <row r="5346" spans="21:21" x14ac:dyDescent="0.2">
      <c r="U5346" s="398"/>
    </row>
    <row r="5347" spans="21:21" x14ac:dyDescent="0.2">
      <c r="U5347" s="398"/>
    </row>
    <row r="5348" spans="21:21" x14ac:dyDescent="0.2">
      <c r="U5348" s="398"/>
    </row>
    <row r="5349" spans="21:21" x14ac:dyDescent="0.2">
      <c r="U5349" s="398"/>
    </row>
    <row r="5350" spans="21:21" x14ac:dyDescent="0.2">
      <c r="U5350" s="398"/>
    </row>
    <row r="5351" spans="21:21" x14ac:dyDescent="0.2">
      <c r="U5351" s="398"/>
    </row>
    <row r="5352" spans="21:21" x14ac:dyDescent="0.2">
      <c r="U5352" s="398"/>
    </row>
    <row r="5353" spans="21:21" x14ac:dyDescent="0.2">
      <c r="U5353" s="398"/>
    </row>
    <row r="5354" spans="21:21" x14ac:dyDescent="0.2">
      <c r="U5354" s="398"/>
    </row>
    <row r="5355" spans="21:21" x14ac:dyDescent="0.2">
      <c r="U5355" s="398"/>
    </row>
    <row r="5356" spans="21:21" x14ac:dyDescent="0.2">
      <c r="U5356" s="398"/>
    </row>
    <row r="5357" spans="21:21" x14ac:dyDescent="0.2">
      <c r="U5357" s="398"/>
    </row>
    <row r="5358" spans="21:21" x14ac:dyDescent="0.2">
      <c r="U5358" s="398"/>
    </row>
    <row r="5359" spans="21:21" x14ac:dyDescent="0.2">
      <c r="U5359" s="398"/>
    </row>
    <row r="5360" spans="21:21" x14ac:dyDescent="0.2">
      <c r="U5360" s="398"/>
    </row>
    <row r="5361" spans="21:21" x14ac:dyDescent="0.2">
      <c r="U5361" s="398"/>
    </row>
    <row r="5362" spans="21:21" x14ac:dyDescent="0.2">
      <c r="U5362" s="398"/>
    </row>
    <row r="5363" spans="21:21" x14ac:dyDescent="0.2">
      <c r="U5363" s="398"/>
    </row>
    <row r="5364" spans="21:21" x14ac:dyDescent="0.2">
      <c r="U5364" s="398"/>
    </row>
    <row r="5365" spans="21:21" x14ac:dyDescent="0.2">
      <c r="U5365" s="398"/>
    </row>
    <row r="5366" spans="21:21" x14ac:dyDescent="0.2">
      <c r="U5366" s="398"/>
    </row>
    <row r="5367" spans="21:21" x14ac:dyDescent="0.2">
      <c r="U5367" s="398"/>
    </row>
    <row r="5368" spans="21:21" x14ac:dyDescent="0.2">
      <c r="U5368" s="398"/>
    </row>
    <row r="5369" spans="21:21" x14ac:dyDescent="0.2">
      <c r="U5369" s="398"/>
    </row>
    <row r="5370" spans="21:21" x14ac:dyDescent="0.2">
      <c r="U5370" s="398"/>
    </row>
    <row r="5371" spans="21:21" x14ac:dyDescent="0.2">
      <c r="U5371" s="398"/>
    </row>
    <row r="5372" spans="21:21" x14ac:dyDescent="0.2">
      <c r="U5372" s="398"/>
    </row>
    <row r="5373" spans="21:21" x14ac:dyDescent="0.2">
      <c r="U5373" s="398"/>
    </row>
    <row r="5374" spans="21:21" x14ac:dyDescent="0.2">
      <c r="U5374" s="398"/>
    </row>
    <row r="5375" spans="21:21" x14ac:dyDescent="0.2">
      <c r="U5375" s="398"/>
    </row>
    <row r="5376" spans="21:21" x14ac:dyDescent="0.2">
      <c r="U5376" s="398"/>
    </row>
    <row r="5377" spans="21:21" x14ac:dyDescent="0.2">
      <c r="U5377" s="398"/>
    </row>
    <row r="5378" spans="21:21" x14ac:dyDescent="0.2">
      <c r="U5378" s="398"/>
    </row>
    <row r="5379" spans="21:21" x14ac:dyDescent="0.2">
      <c r="U5379" s="398"/>
    </row>
    <row r="5380" spans="21:21" x14ac:dyDescent="0.2">
      <c r="U5380" s="398"/>
    </row>
    <row r="5381" spans="21:21" x14ac:dyDescent="0.2">
      <c r="U5381" s="398"/>
    </row>
    <row r="5382" spans="21:21" x14ac:dyDescent="0.2">
      <c r="U5382" s="398"/>
    </row>
    <row r="5383" spans="21:21" x14ac:dyDescent="0.2">
      <c r="U5383" s="398"/>
    </row>
    <row r="5384" spans="21:21" x14ac:dyDescent="0.2">
      <c r="U5384" s="398"/>
    </row>
    <row r="5385" spans="21:21" x14ac:dyDescent="0.2">
      <c r="U5385" s="398"/>
    </row>
    <row r="5386" spans="21:21" x14ac:dyDescent="0.2">
      <c r="U5386" s="398"/>
    </row>
    <row r="5387" spans="21:21" x14ac:dyDescent="0.2">
      <c r="U5387" s="398"/>
    </row>
    <row r="5388" spans="21:21" x14ac:dyDescent="0.2">
      <c r="U5388" s="398"/>
    </row>
    <row r="5389" spans="21:21" x14ac:dyDescent="0.2">
      <c r="U5389" s="398"/>
    </row>
    <row r="5390" spans="21:21" x14ac:dyDescent="0.2">
      <c r="U5390" s="398"/>
    </row>
    <row r="5391" spans="21:21" x14ac:dyDescent="0.2">
      <c r="U5391" s="398"/>
    </row>
    <row r="5392" spans="21:21" x14ac:dyDescent="0.2">
      <c r="U5392" s="398"/>
    </row>
    <row r="5393" spans="21:21" x14ac:dyDescent="0.2">
      <c r="U5393" s="398"/>
    </row>
    <row r="5394" spans="21:21" x14ac:dyDescent="0.2">
      <c r="U5394" s="398"/>
    </row>
    <row r="5395" spans="21:21" x14ac:dyDescent="0.2">
      <c r="U5395" s="398"/>
    </row>
    <row r="5396" spans="21:21" x14ac:dyDescent="0.2">
      <c r="U5396" s="398"/>
    </row>
    <row r="5397" spans="21:21" x14ac:dyDescent="0.2">
      <c r="U5397" s="398"/>
    </row>
    <row r="5398" spans="21:21" x14ac:dyDescent="0.2">
      <c r="U5398" s="398"/>
    </row>
    <row r="5399" spans="21:21" x14ac:dyDescent="0.2">
      <c r="U5399" s="398"/>
    </row>
    <row r="5400" spans="21:21" x14ac:dyDescent="0.2">
      <c r="U5400" s="398"/>
    </row>
    <row r="5401" spans="21:21" x14ac:dyDescent="0.2">
      <c r="U5401" s="398"/>
    </row>
    <row r="5402" spans="21:21" x14ac:dyDescent="0.2">
      <c r="U5402" s="398"/>
    </row>
    <row r="5403" spans="21:21" x14ac:dyDescent="0.2">
      <c r="U5403" s="398"/>
    </row>
    <row r="5404" spans="21:21" x14ac:dyDescent="0.2">
      <c r="U5404" s="398"/>
    </row>
    <row r="5405" spans="21:21" x14ac:dyDescent="0.2">
      <c r="U5405" s="398"/>
    </row>
    <row r="5406" spans="21:21" x14ac:dyDescent="0.2">
      <c r="U5406" s="398"/>
    </row>
    <row r="5407" spans="21:21" x14ac:dyDescent="0.2">
      <c r="U5407" s="398"/>
    </row>
    <row r="5408" spans="21:21" x14ac:dyDescent="0.2">
      <c r="U5408" s="398"/>
    </row>
    <row r="5409" spans="21:21" x14ac:dyDescent="0.2">
      <c r="U5409" s="398"/>
    </row>
    <row r="5410" spans="21:21" x14ac:dyDescent="0.2">
      <c r="U5410" s="398"/>
    </row>
    <row r="5411" spans="21:21" x14ac:dyDescent="0.2">
      <c r="U5411" s="398"/>
    </row>
    <row r="5412" spans="21:21" x14ac:dyDescent="0.2">
      <c r="U5412" s="398"/>
    </row>
    <row r="5413" spans="21:21" x14ac:dyDescent="0.2">
      <c r="U5413" s="398"/>
    </row>
    <row r="5414" spans="21:21" x14ac:dyDescent="0.2">
      <c r="U5414" s="398"/>
    </row>
    <row r="5415" spans="21:21" x14ac:dyDescent="0.2">
      <c r="U5415" s="398"/>
    </row>
    <row r="5416" spans="21:21" x14ac:dyDescent="0.2">
      <c r="U5416" s="398"/>
    </row>
    <row r="5417" spans="21:21" x14ac:dyDescent="0.2">
      <c r="U5417" s="398"/>
    </row>
    <row r="5418" spans="21:21" x14ac:dyDescent="0.2">
      <c r="U5418" s="398"/>
    </row>
    <row r="5419" spans="21:21" x14ac:dyDescent="0.2">
      <c r="U5419" s="398"/>
    </row>
    <row r="5420" spans="21:21" x14ac:dyDescent="0.2">
      <c r="U5420" s="398"/>
    </row>
    <row r="5421" spans="21:21" x14ac:dyDescent="0.2">
      <c r="U5421" s="398"/>
    </row>
    <row r="5422" spans="21:21" x14ac:dyDescent="0.2">
      <c r="U5422" s="398"/>
    </row>
    <row r="5423" spans="21:21" x14ac:dyDescent="0.2">
      <c r="U5423" s="398"/>
    </row>
    <row r="5424" spans="21:21" x14ac:dyDescent="0.2">
      <c r="U5424" s="398"/>
    </row>
    <row r="5425" spans="21:21" x14ac:dyDescent="0.2">
      <c r="U5425" s="398"/>
    </row>
    <row r="5426" spans="21:21" x14ac:dyDescent="0.2">
      <c r="U5426" s="398"/>
    </row>
    <row r="5427" spans="21:21" x14ac:dyDescent="0.2">
      <c r="U5427" s="398"/>
    </row>
    <row r="5428" spans="21:21" x14ac:dyDescent="0.2">
      <c r="U5428" s="398"/>
    </row>
    <row r="5429" spans="21:21" x14ac:dyDescent="0.2">
      <c r="U5429" s="398"/>
    </row>
    <row r="5430" spans="21:21" x14ac:dyDescent="0.2">
      <c r="U5430" s="398"/>
    </row>
    <row r="5431" spans="21:21" x14ac:dyDescent="0.2">
      <c r="U5431" s="398"/>
    </row>
    <row r="5432" spans="21:21" x14ac:dyDescent="0.2">
      <c r="U5432" s="398"/>
    </row>
    <row r="5433" spans="21:21" x14ac:dyDescent="0.2">
      <c r="U5433" s="398"/>
    </row>
    <row r="5434" spans="21:21" x14ac:dyDescent="0.2">
      <c r="U5434" s="398"/>
    </row>
    <row r="5435" spans="21:21" x14ac:dyDescent="0.2">
      <c r="U5435" s="398"/>
    </row>
    <row r="5436" spans="21:21" x14ac:dyDescent="0.2">
      <c r="U5436" s="398"/>
    </row>
    <row r="5437" spans="21:21" x14ac:dyDescent="0.2">
      <c r="U5437" s="398"/>
    </row>
    <row r="5438" spans="21:21" x14ac:dyDescent="0.2">
      <c r="U5438" s="398"/>
    </row>
    <row r="5439" spans="21:21" x14ac:dyDescent="0.2">
      <c r="U5439" s="398"/>
    </row>
    <row r="5440" spans="21:21" x14ac:dyDescent="0.2">
      <c r="U5440" s="398"/>
    </row>
    <row r="5441" spans="21:21" x14ac:dyDescent="0.2">
      <c r="U5441" s="398"/>
    </row>
    <row r="5442" spans="21:21" x14ac:dyDescent="0.2">
      <c r="U5442" s="398"/>
    </row>
    <row r="5443" spans="21:21" x14ac:dyDescent="0.2">
      <c r="U5443" s="398"/>
    </row>
    <row r="5444" spans="21:21" x14ac:dyDescent="0.2">
      <c r="U5444" s="398"/>
    </row>
    <row r="5445" spans="21:21" x14ac:dyDescent="0.2">
      <c r="U5445" s="398"/>
    </row>
    <row r="5446" spans="21:21" x14ac:dyDescent="0.2">
      <c r="U5446" s="398"/>
    </row>
    <row r="5447" spans="21:21" x14ac:dyDescent="0.2">
      <c r="U5447" s="398"/>
    </row>
    <row r="5448" spans="21:21" x14ac:dyDescent="0.2">
      <c r="U5448" s="398"/>
    </row>
    <row r="5449" spans="21:21" x14ac:dyDescent="0.2">
      <c r="U5449" s="398"/>
    </row>
    <row r="5450" spans="21:21" x14ac:dyDescent="0.2">
      <c r="U5450" s="398"/>
    </row>
    <row r="5451" spans="21:21" x14ac:dyDescent="0.2">
      <c r="U5451" s="398"/>
    </row>
    <row r="5452" spans="21:21" x14ac:dyDescent="0.2">
      <c r="U5452" s="398"/>
    </row>
    <row r="5453" spans="21:21" x14ac:dyDescent="0.2">
      <c r="U5453" s="398"/>
    </row>
    <row r="5454" spans="21:21" x14ac:dyDescent="0.2">
      <c r="U5454" s="398"/>
    </row>
    <row r="5455" spans="21:21" x14ac:dyDescent="0.2">
      <c r="U5455" s="398"/>
    </row>
    <row r="5456" spans="21:21" x14ac:dyDescent="0.2">
      <c r="U5456" s="398"/>
    </row>
    <row r="5457" spans="21:21" x14ac:dyDescent="0.2">
      <c r="U5457" s="398"/>
    </row>
    <row r="5458" spans="21:21" x14ac:dyDescent="0.2">
      <c r="U5458" s="398"/>
    </row>
    <row r="5459" spans="21:21" x14ac:dyDescent="0.2">
      <c r="U5459" s="398"/>
    </row>
    <row r="5460" spans="21:21" x14ac:dyDescent="0.2">
      <c r="U5460" s="398"/>
    </row>
    <row r="5461" spans="21:21" x14ac:dyDescent="0.2">
      <c r="U5461" s="398"/>
    </row>
    <row r="5462" spans="21:21" x14ac:dyDescent="0.2">
      <c r="U5462" s="398"/>
    </row>
    <row r="5463" spans="21:21" x14ac:dyDescent="0.2">
      <c r="U5463" s="398"/>
    </row>
    <row r="5464" spans="21:21" x14ac:dyDescent="0.2">
      <c r="U5464" s="398"/>
    </row>
    <row r="5465" spans="21:21" x14ac:dyDescent="0.2">
      <c r="U5465" s="398"/>
    </row>
    <row r="5466" spans="21:21" x14ac:dyDescent="0.2">
      <c r="U5466" s="398"/>
    </row>
    <row r="5467" spans="21:21" x14ac:dyDescent="0.2">
      <c r="U5467" s="398"/>
    </row>
    <row r="5468" spans="21:21" x14ac:dyDescent="0.2">
      <c r="U5468" s="398"/>
    </row>
    <row r="5469" spans="21:21" x14ac:dyDescent="0.2">
      <c r="U5469" s="398"/>
    </row>
    <row r="5470" spans="21:21" x14ac:dyDescent="0.2">
      <c r="U5470" s="398"/>
    </row>
    <row r="5471" spans="21:21" x14ac:dyDescent="0.2">
      <c r="U5471" s="398"/>
    </row>
    <row r="5472" spans="21:21" x14ac:dyDescent="0.2">
      <c r="U5472" s="398"/>
    </row>
    <row r="5473" spans="21:21" x14ac:dyDescent="0.2">
      <c r="U5473" s="398"/>
    </row>
    <row r="5474" spans="21:21" x14ac:dyDescent="0.2">
      <c r="U5474" s="398"/>
    </row>
    <row r="5475" spans="21:21" x14ac:dyDescent="0.2">
      <c r="U5475" s="398"/>
    </row>
    <row r="5476" spans="21:21" x14ac:dyDescent="0.2">
      <c r="U5476" s="398"/>
    </row>
    <row r="5477" spans="21:21" x14ac:dyDescent="0.2">
      <c r="U5477" s="398"/>
    </row>
    <row r="5478" spans="21:21" x14ac:dyDescent="0.2">
      <c r="U5478" s="398"/>
    </row>
    <row r="5479" spans="21:21" x14ac:dyDescent="0.2">
      <c r="U5479" s="398"/>
    </row>
    <row r="5480" spans="21:21" x14ac:dyDescent="0.2">
      <c r="U5480" s="398"/>
    </row>
    <row r="5481" spans="21:21" x14ac:dyDescent="0.2">
      <c r="U5481" s="398"/>
    </row>
    <row r="5482" spans="21:21" x14ac:dyDescent="0.2">
      <c r="U5482" s="398"/>
    </row>
    <row r="5483" spans="21:21" x14ac:dyDescent="0.2">
      <c r="U5483" s="398"/>
    </row>
    <row r="5484" spans="21:21" x14ac:dyDescent="0.2">
      <c r="U5484" s="398"/>
    </row>
    <row r="5485" spans="21:21" x14ac:dyDescent="0.2">
      <c r="U5485" s="398"/>
    </row>
    <row r="5486" spans="21:21" x14ac:dyDescent="0.2">
      <c r="U5486" s="398"/>
    </row>
    <row r="5487" spans="21:21" x14ac:dyDescent="0.2">
      <c r="U5487" s="398"/>
    </row>
    <row r="5488" spans="21:21" x14ac:dyDescent="0.2">
      <c r="U5488" s="398"/>
    </row>
    <row r="5489" spans="21:21" x14ac:dyDescent="0.2">
      <c r="U5489" s="398"/>
    </row>
    <row r="5490" spans="21:21" x14ac:dyDescent="0.2">
      <c r="U5490" s="398"/>
    </row>
    <row r="5491" spans="21:21" x14ac:dyDescent="0.2">
      <c r="U5491" s="398"/>
    </row>
    <row r="5492" spans="21:21" x14ac:dyDescent="0.2">
      <c r="U5492" s="398"/>
    </row>
    <row r="5493" spans="21:21" x14ac:dyDescent="0.2">
      <c r="U5493" s="398"/>
    </row>
    <row r="5494" spans="21:21" x14ac:dyDescent="0.2">
      <c r="U5494" s="398"/>
    </row>
    <row r="5495" spans="21:21" x14ac:dyDescent="0.2">
      <c r="U5495" s="398"/>
    </row>
    <row r="5496" spans="21:21" x14ac:dyDescent="0.2">
      <c r="U5496" s="398"/>
    </row>
    <row r="5497" spans="21:21" x14ac:dyDescent="0.2">
      <c r="U5497" s="398"/>
    </row>
    <row r="5498" spans="21:21" x14ac:dyDescent="0.2">
      <c r="U5498" s="398"/>
    </row>
    <row r="5499" spans="21:21" x14ac:dyDescent="0.2">
      <c r="U5499" s="398"/>
    </row>
    <row r="5500" spans="21:21" x14ac:dyDescent="0.2">
      <c r="U5500" s="398"/>
    </row>
    <row r="5501" spans="21:21" x14ac:dyDescent="0.2">
      <c r="U5501" s="398"/>
    </row>
    <row r="5502" spans="21:21" x14ac:dyDescent="0.2">
      <c r="U5502" s="398"/>
    </row>
    <row r="5503" spans="21:21" x14ac:dyDescent="0.2">
      <c r="U5503" s="398"/>
    </row>
    <row r="5504" spans="21:21" x14ac:dyDescent="0.2">
      <c r="U5504" s="398"/>
    </row>
    <row r="5505" spans="21:21" x14ac:dyDescent="0.2">
      <c r="U5505" s="398"/>
    </row>
    <row r="5506" spans="21:21" x14ac:dyDescent="0.2">
      <c r="U5506" s="398"/>
    </row>
    <row r="5507" spans="21:21" x14ac:dyDescent="0.2">
      <c r="U5507" s="398"/>
    </row>
    <row r="5508" spans="21:21" x14ac:dyDescent="0.2">
      <c r="U5508" s="398"/>
    </row>
    <row r="5509" spans="21:21" x14ac:dyDescent="0.2">
      <c r="U5509" s="398"/>
    </row>
    <row r="5510" spans="21:21" x14ac:dyDescent="0.2">
      <c r="U5510" s="398"/>
    </row>
    <row r="5511" spans="21:21" x14ac:dyDescent="0.2">
      <c r="U5511" s="398"/>
    </row>
    <row r="5512" spans="21:21" x14ac:dyDescent="0.2">
      <c r="U5512" s="398"/>
    </row>
    <row r="5513" spans="21:21" x14ac:dyDescent="0.2">
      <c r="U5513" s="398"/>
    </row>
    <row r="5514" spans="21:21" x14ac:dyDescent="0.2">
      <c r="U5514" s="398"/>
    </row>
    <row r="5515" spans="21:21" x14ac:dyDescent="0.2">
      <c r="U5515" s="398"/>
    </row>
    <row r="5516" spans="21:21" x14ac:dyDescent="0.2">
      <c r="U5516" s="398"/>
    </row>
    <row r="5517" spans="21:21" x14ac:dyDescent="0.2">
      <c r="U5517" s="398"/>
    </row>
    <row r="5518" spans="21:21" x14ac:dyDescent="0.2">
      <c r="U5518" s="398"/>
    </row>
    <row r="5519" spans="21:21" x14ac:dyDescent="0.2">
      <c r="U5519" s="398"/>
    </row>
    <row r="5520" spans="21:21" x14ac:dyDescent="0.2">
      <c r="U5520" s="398"/>
    </row>
    <row r="5521" spans="21:21" x14ac:dyDescent="0.2">
      <c r="U5521" s="398"/>
    </row>
    <row r="5522" spans="21:21" x14ac:dyDescent="0.2">
      <c r="U5522" s="398"/>
    </row>
    <row r="5523" spans="21:21" x14ac:dyDescent="0.2">
      <c r="U5523" s="398"/>
    </row>
    <row r="5524" spans="21:21" x14ac:dyDescent="0.2">
      <c r="U5524" s="398"/>
    </row>
    <row r="5525" spans="21:21" x14ac:dyDescent="0.2">
      <c r="U5525" s="398"/>
    </row>
    <row r="5526" spans="21:21" x14ac:dyDescent="0.2">
      <c r="U5526" s="398"/>
    </row>
    <row r="5527" spans="21:21" x14ac:dyDescent="0.2">
      <c r="U5527" s="398"/>
    </row>
    <row r="5528" spans="21:21" x14ac:dyDescent="0.2">
      <c r="U5528" s="398"/>
    </row>
    <row r="5529" spans="21:21" x14ac:dyDescent="0.2">
      <c r="U5529" s="398"/>
    </row>
    <row r="5530" spans="21:21" x14ac:dyDescent="0.2">
      <c r="U5530" s="398"/>
    </row>
    <row r="5531" spans="21:21" x14ac:dyDescent="0.2">
      <c r="U5531" s="398"/>
    </row>
    <row r="5532" spans="21:21" x14ac:dyDescent="0.2">
      <c r="U5532" s="398"/>
    </row>
    <row r="5533" spans="21:21" x14ac:dyDescent="0.2">
      <c r="U5533" s="398"/>
    </row>
    <row r="5534" spans="21:21" x14ac:dyDescent="0.2">
      <c r="U5534" s="398"/>
    </row>
    <row r="5535" spans="21:21" x14ac:dyDescent="0.2">
      <c r="U5535" s="398"/>
    </row>
    <row r="5536" spans="21:21" x14ac:dyDescent="0.2">
      <c r="U5536" s="398"/>
    </row>
    <row r="5537" spans="21:21" x14ac:dyDescent="0.2">
      <c r="U5537" s="398"/>
    </row>
    <row r="5538" spans="21:21" x14ac:dyDescent="0.2">
      <c r="U5538" s="398"/>
    </row>
    <row r="5539" spans="21:21" x14ac:dyDescent="0.2">
      <c r="U5539" s="398"/>
    </row>
    <row r="5540" spans="21:21" x14ac:dyDescent="0.2">
      <c r="U5540" s="398"/>
    </row>
    <row r="5541" spans="21:21" x14ac:dyDescent="0.2">
      <c r="U5541" s="398"/>
    </row>
    <row r="5542" spans="21:21" x14ac:dyDescent="0.2">
      <c r="U5542" s="398"/>
    </row>
    <row r="5543" spans="21:21" x14ac:dyDescent="0.2">
      <c r="U5543" s="398"/>
    </row>
    <row r="5544" spans="21:21" x14ac:dyDescent="0.2">
      <c r="U5544" s="398"/>
    </row>
    <row r="5545" spans="21:21" x14ac:dyDescent="0.2">
      <c r="U5545" s="398"/>
    </row>
    <row r="5546" spans="21:21" x14ac:dyDescent="0.2">
      <c r="U5546" s="398"/>
    </row>
    <row r="5547" spans="21:21" x14ac:dyDescent="0.2">
      <c r="U5547" s="398"/>
    </row>
    <row r="5548" spans="21:21" x14ac:dyDescent="0.2">
      <c r="U5548" s="398"/>
    </row>
    <row r="5549" spans="21:21" x14ac:dyDescent="0.2">
      <c r="U5549" s="398"/>
    </row>
    <row r="5550" spans="21:21" x14ac:dyDescent="0.2">
      <c r="U5550" s="398"/>
    </row>
    <row r="5551" spans="21:21" x14ac:dyDescent="0.2">
      <c r="U5551" s="398"/>
    </row>
    <row r="5552" spans="21:21" x14ac:dyDescent="0.2">
      <c r="U5552" s="398"/>
    </row>
    <row r="5553" spans="21:21" x14ac:dyDescent="0.2">
      <c r="U5553" s="398"/>
    </row>
    <row r="5554" spans="21:21" x14ac:dyDescent="0.2">
      <c r="U5554" s="398"/>
    </row>
    <row r="5555" spans="21:21" x14ac:dyDescent="0.2">
      <c r="U5555" s="398"/>
    </row>
    <row r="5556" spans="21:21" x14ac:dyDescent="0.2">
      <c r="U5556" s="398"/>
    </row>
    <row r="5557" spans="21:21" x14ac:dyDescent="0.2">
      <c r="U5557" s="398"/>
    </row>
    <row r="5558" spans="21:21" x14ac:dyDescent="0.2">
      <c r="U5558" s="398"/>
    </row>
    <row r="5559" spans="21:21" x14ac:dyDescent="0.2">
      <c r="U5559" s="398"/>
    </row>
    <row r="5560" spans="21:21" x14ac:dyDescent="0.2">
      <c r="U5560" s="398"/>
    </row>
    <row r="5561" spans="21:21" x14ac:dyDescent="0.2">
      <c r="U5561" s="398"/>
    </row>
    <row r="5562" spans="21:21" x14ac:dyDescent="0.2">
      <c r="U5562" s="398"/>
    </row>
    <row r="5563" spans="21:21" x14ac:dyDescent="0.2">
      <c r="U5563" s="398"/>
    </row>
    <row r="5564" spans="21:21" x14ac:dyDescent="0.2">
      <c r="U5564" s="398"/>
    </row>
    <row r="5565" spans="21:21" x14ac:dyDescent="0.2">
      <c r="U5565" s="398"/>
    </row>
    <row r="5566" spans="21:21" x14ac:dyDescent="0.2">
      <c r="U5566" s="398"/>
    </row>
    <row r="5567" spans="21:21" x14ac:dyDescent="0.2">
      <c r="U5567" s="398"/>
    </row>
    <row r="5568" spans="21:21" x14ac:dyDescent="0.2">
      <c r="U5568" s="398"/>
    </row>
    <row r="5569" spans="21:21" x14ac:dyDescent="0.2">
      <c r="U5569" s="398"/>
    </row>
    <row r="5570" spans="21:21" x14ac:dyDescent="0.2">
      <c r="U5570" s="398"/>
    </row>
    <row r="5571" spans="21:21" x14ac:dyDescent="0.2">
      <c r="U5571" s="398"/>
    </row>
    <row r="5572" spans="21:21" x14ac:dyDescent="0.2">
      <c r="U5572" s="398"/>
    </row>
    <row r="5573" spans="21:21" x14ac:dyDescent="0.2">
      <c r="U5573" s="398"/>
    </row>
    <row r="5574" spans="21:21" x14ac:dyDescent="0.2">
      <c r="U5574" s="398"/>
    </row>
    <row r="5575" spans="21:21" x14ac:dyDescent="0.2">
      <c r="U5575" s="398"/>
    </row>
    <row r="5576" spans="21:21" x14ac:dyDescent="0.2">
      <c r="U5576" s="398"/>
    </row>
    <row r="5577" spans="21:21" x14ac:dyDescent="0.2">
      <c r="U5577" s="398"/>
    </row>
    <row r="5578" spans="21:21" x14ac:dyDescent="0.2">
      <c r="U5578" s="398"/>
    </row>
    <row r="5579" spans="21:21" x14ac:dyDescent="0.2">
      <c r="U5579" s="398"/>
    </row>
    <row r="5580" spans="21:21" x14ac:dyDescent="0.2">
      <c r="U5580" s="398"/>
    </row>
    <row r="5581" spans="21:21" x14ac:dyDescent="0.2">
      <c r="U5581" s="398"/>
    </row>
    <row r="5582" spans="21:21" x14ac:dyDescent="0.2">
      <c r="U5582" s="398"/>
    </row>
    <row r="5583" spans="21:21" x14ac:dyDescent="0.2">
      <c r="U5583" s="398"/>
    </row>
    <row r="5584" spans="21:21" x14ac:dyDescent="0.2">
      <c r="U5584" s="398"/>
    </row>
    <row r="5585" spans="21:21" x14ac:dyDescent="0.2">
      <c r="U5585" s="398"/>
    </row>
    <row r="5586" spans="21:21" x14ac:dyDescent="0.2">
      <c r="U5586" s="398"/>
    </row>
    <row r="5587" spans="21:21" x14ac:dyDescent="0.2">
      <c r="U5587" s="398"/>
    </row>
    <row r="5588" spans="21:21" x14ac:dyDescent="0.2">
      <c r="U5588" s="398"/>
    </row>
    <row r="5589" spans="21:21" x14ac:dyDescent="0.2">
      <c r="U5589" s="398"/>
    </row>
    <row r="5590" spans="21:21" x14ac:dyDescent="0.2">
      <c r="U5590" s="398"/>
    </row>
    <row r="5591" spans="21:21" x14ac:dyDescent="0.2">
      <c r="U5591" s="398"/>
    </row>
    <row r="5592" spans="21:21" x14ac:dyDescent="0.2">
      <c r="U5592" s="398"/>
    </row>
    <row r="5593" spans="21:21" x14ac:dyDescent="0.2">
      <c r="U5593" s="398"/>
    </row>
    <row r="5594" spans="21:21" x14ac:dyDescent="0.2">
      <c r="U5594" s="398"/>
    </row>
    <row r="5595" spans="21:21" x14ac:dyDescent="0.2">
      <c r="U5595" s="398"/>
    </row>
    <row r="5596" spans="21:21" x14ac:dyDescent="0.2">
      <c r="U5596" s="398"/>
    </row>
    <row r="5597" spans="21:21" x14ac:dyDescent="0.2">
      <c r="U5597" s="398"/>
    </row>
    <row r="5598" spans="21:21" x14ac:dyDescent="0.2">
      <c r="U5598" s="398"/>
    </row>
    <row r="5599" spans="21:21" x14ac:dyDescent="0.2">
      <c r="U5599" s="398"/>
    </row>
    <row r="5600" spans="21:21" x14ac:dyDescent="0.2">
      <c r="U5600" s="398"/>
    </row>
    <row r="5601" spans="21:21" x14ac:dyDescent="0.2">
      <c r="U5601" s="398"/>
    </row>
    <row r="5602" spans="21:21" x14ac:dyDescent="0.2">
      <c r="U5602" s="398"/>
    </row>
    <row r="5603" spans="21:21" x14ac:dyDescent="0.2">
      <c r="U5603" s="398"/>
    </row>
    <row r="5604" spans="21:21" x14ac:dyDescent="0.2">
      <c r="U5604" s="398"/>
    </row>
    <row r="5605" spans="21:21" x14ac:dyDescent="0.2">
      <c r="U5605" s="398"/>
    </row>
    <row r="5606" spans="21:21" x14ac:dyDescent="0.2">
      <c r="U5606" s="398"/>
    </row>
    <row r="5607" spans="21:21" x14ac:dyDescent="0.2">
      <c r="U5607" s="398"/>
    </row>
    <row r="5608" spans="21:21" x14ac:dyDescent="0.2">
      <c r="U5608" s="398"/>
    </row>
    <row r="5609" spans="21:21" x14ac:dyDescent="0.2">
      <c r="U5609" s="398"/>
    </row>
    <row r="5610" spans="21:21" x14ac:dyDescent="0.2">
      <c r="U5610" s="398"/>
    </row>
    <row r="5611" spans="21:21" x14ac:dyDescent="0.2">
      <c r="U5611" s="398"/>
    </row>
    <row r="5612" spans="21:21" x14ac:dyDescent="0.2">
      <c r="U5612" s="398"/>
    </row>
    <row r="5613" spans="21:21" x14ac:dyDescent="0.2">
      <c r="U5613" s="398"/>
    </row>
    <row r="5614" spans="21:21" x14ac:dyDescent="0.2">
      <c r="U5614" s="398"/>
    </row>
    <row r="5615" spans="21:21" x14ac:dyDescent="0.2">
      <c r="U5615" s="398"/>
    </row>
    <row r="5616" spans="21:21" x14ac:dyDescent="0.2">
      <c r="U5616" s="398"/>
    </row>
    <row r="5617" spans="21:21" x14ac:dyDescent="0.2">
      <c r="U5617" s="398"/>
    </row>
    <row r="5618" spans="21:21" x14ac:dyDescent="0.2">
      <c r="U5618" s="398"/>
    </row>
    <row r="5619" spans="21:21" x14ac:dyDescent="0.2">
      <c r="U5619" s="398"/>
    </row>
    <row r="5620" spans="21:21" x14ac:dyDescent="0.2">
      <c r="U5620" s="398"/>
    </row>
    <row r="5621" spans="21:21" x14ac:dyDescent="0.2">
      <c r="U5621" s="398"/>
    </row>
    <row r="5622" spans="21:21" x14ac:dyDescent="0.2">
      <c r="U5622" s="398"/>
    </row>
    <row r="5623" spans="21:21" x14ac:dyDescent="0.2">
      <c r="U5623" s="398"/>
    </row>
    <row r="5624" spans="21:21" x14ac:dyDescent="0.2">
      <c r="U5624" s="398"/>
    </row>
    <row r="5625" spans="21:21" x14ac:dyDescent="0.2">
      <c r="U5625" s="398"/>
    </row>
    <row r="5626" spans="21:21" x14ac:dyDescent="0.2">
      <c r="U5626" s="398"/>
    </row>
    <row r="5627" spans="21:21" x14ac:dyDescent="0.2">
      <c r="U5627" s="398"/>
    </row>
    <row r="5628" spans="21:21" x14ac:dyDescent="0.2">
      <c r="U5628" s="398"/>
    </row>
    <row r="5629" spans="21:21" x14ac:dyDescent="0.2">
      <c r="U5629" s="398"/>
    </row>
    <row r="5630" spans="21:21" x14ac:dyDescent="0.2">
      <c r="U5630" s="398"/>
    </row>
    <row r="5631" spans="21:21" x14ac:dyDescent="0.2">
      <c r="U5631" s="398"/>
    </row>
    <row r="5632" spans="21:21" x14ac:dyDescent="0.2">
      <c r="U5632" s="398"/>
    </row>
    <row r="5633" spans="21:21" x14ac:dyDescent="0.2">
      <c r="U5633" s="398"/>
    </row>
    <row r="5634" spans="21:21" x14ac:dyDescent="0.2">
      <c r="U5634" s="398"/>
    </row>
    <row r="5635" spans="21:21" x14ac:dyDescent="0.2">
      <c r="U5635" s="398"/>
    </row>
    <row r="5636" spans="21:21" x14ac:dyDescent="0.2">
      <c r="U5636" s="398"/>
    </row>
    <row r="5637" spans="21:21" x14ac:dyDescent="0.2">
      <c r="U5637" s="398"/>
    </row>
    <row r="5638" spans="21:21" x14ac:dyDescent="0.2">
      <c r="U5638" s="398"/>
    </row>
    <row r="5639" spans="21:21" x14ac:dyDescent="0.2">
      <c r="U5639" s="398"/>
    </row>
    <row r="5640" spans="21:21" x14ac:dyDescent="0.2">
      <c r="U5640" s="398"/>
    </row>
    <row r="5641" spans="21:21" x14ac:dyDescent="0.2">
      <c r="U5641" s="398"/>
    </row>
    <row r="5642" spans="21:21" x14ac:dyDescent="0.2">
      <c r="U5642" s="398"/>
    </row>
    <row r="5643" spans="21:21" x14ac:dyDescent="0.2">
      <c r="U5643" s="398"/>
    </row>
    <row r="5644" spans="21:21" x14ac:dyDescent="0.2">
      <c r="U5644" s="398"/>
    </row>
    <row r="5645" spans="21:21" x14ac:dyDescent="0.2">
      <c r="U5645" s="398"/>
    </row>
    <row r="5646" spans="21:21" x14ac:dyDescent="0.2">
      <c r="U5646" s="398"/>
    </row>
    <row r="5647" spans="21:21" x14ac:dyDescent="0.2">
      <c r="U5647" s="398"/>
    </row>
    <row r="5648" spans="21:21" x14ac:dyDescent="0.2">
      <c r="U5648" s="398"/>
    </row>
    <row r="5649" spans="21:21" x14ac:dyDescent="0.2">
      <c r="U5649" s="398"/>
    </row>
    <row r="5650" spans="21:21" x14ac:dyDescent="0.2">
      <c r="U5650" s="398"/>
    </row>
    <row r="5651" spans="21:21" x14ac:dyDescent="0.2">
      <c r="U5651" s="398"/>
    </row>
    <row r="5652" spans="21:21" x14ac:dyDescent="0.2">
      <c r="U5652" s="398"/>
    </row>
    <row r="5653" spans="21:21" x14ac:dyDescent="0.2">
      <c r="U5653" s="398"/>
    </row>
    <row r="5654" spans="21:21" x14ac:dyDescent="0.2">
      <c r="U5654" s="398"/>
    </row>
    <row r="5655" spans="21:21" x14ac:dyDescent="0.2">
      <c r="U5655" s="398"/>
    </row>
    <row r="5656" spans="21:21" x14ac:dyDescent="0.2">
      <c r="U5656" s="398"/>
    </row>
    <row r="5657" spans="21:21" x14ac:dyDescent="0.2">
      <c r="U5657" s="398"/>
    </row>
    <row r="5658" spans="21:21" x14ac:dyDescent="0.2">
      <c r="U5658" s="398"/>
    </row>
    <row r="5659" spans="21:21" x14ac:dyDescent="0.2">
      <c r="U5659" s="398"/>
    </row>
    <row r="5660" spans="21:21" x14ac:dyDescent="0.2">
      <c r="U5660" s="398"/>
    </row>
    <row r="5661" spans="21:21" x14ac:dyDescent="0.2">
      <c r="U5661" s="398"/>
    </row>
    <row r="5662" spans="21:21" x14ac:dyDescent="0.2">
      <c r="U5662" s="398"/>
    </row>
    <row r="5663" spans="21:21" x14ac:dyDescent="0.2">
      <c r="U5663" s="398"/>
    </row>
    <row r="5664" spans="21:21" x14ac:dyDescent="0.2">
      <c r="U5664" s="398"/>
    </row>
    <row r="5665" spans="21:21" x14ac:dyDescent="0.2">
      <c r="U5665" s="398"/>
    </row>
    <row r="5666" spans="21:21" x14ac:dyDescent="0.2">
      <c r="U5666" s="398"/>
    </row>
    <row r="5667" spans="21:21" x14ac:dyDescent="0.2">
      <c r="U5667" s="398"/>
    </row>
    <row r="5668" spans="21:21" x14ac:dyDescent="0.2">
      <c r="U5668" s="398"/>
    </row>
    <row r="5669" spans="21:21" x14ac:dyDescent="0.2">
      <c r="U5669" s="398"/>
    </row>
    <row r="5670" spans="21:21" x14ac:dyDescent="0.2">
      <c r="U5670" s="398"/>
    </row>
    <row r="5671" spans="21:21" x14ac:dyDescent="0.2">
      <c r="U5671" s="398"/>
    </row>
    <row r="5672" spans="21:21" x14ac:dyDescent="0.2">
      <c r="U5672" s="398"/>
    </row>
    <row r="5673" spans="21:21" x14ac:dyDescent="0.2">
      <c r="U5673" s="398"/>
    </row>
    <row r="5674" spans="21:21" x14ac:dyDescent="0.2">
      <c r="U5674" s="398"/>
    </row>
    <row r="5675" spans="21:21" x14ac:dyDescent="0.2">
      <c r="U5675" s="398"/>
    </row>
    <row r="5676" spans="21:21" x14ac:dyDescent="0.2">
      <c r="U5676" s="398"/>
    </row>
    <row r="5677" spans="21:21" x14ac:dyDescent="0.2">
      <c r="U5677" s="398"/>
    </row>
    <row r="5678" spans="21:21" x14ac:dyDescent="0.2">
      <c r="U5678" s="398"/>
    </row>
    <row r="5679" spans="21:21" x14ac:dyDescent="0.2">
      <c r="U5679" s="398"/>
    </row>
    <row r="5680" spans="21:21" x14ac:dyDescent="0.2">
      <c r="U5680" s="398"/>
    </row>
    <row r="5681" spans="21:21" x14ac:dyDescent="0.2">
      <c r="U5681" s="398"/>
    </row>
    <row r="5682" spans="21:21" x14ac:dyDescent="0.2">
      <c r="U5682" s="398"/>
    </row>
    <row r="5683" spans="21:21" x14ac:dyDescent="0.2">
      <c r="U5683" s="398"/>
    </row>
    <row r="5684" spans="21:21" x14ac:dyDescent="0.2">
      <c r="U5684" s="398"/>
    </row>
    <row r="5685" spans="21:21" x14ac:dyDescent="0.2">
      <c r="U5685" s="398"/>
    </row>
    <row r="5686" spans="21:21" x14ac:dyDescent="0.2">
      <c r="U5686" s="398"/>
    </row>
    <row r="5687" spans="21:21" x14ac:dyDescent="0.2">
      <c r="U5687" s="398"/>
    </row>
    <row r="5688" spans="21:21" x14ac:dyDescent="0.2">
      <c r="U5688" s="398"/>
    </row>
    <row r="5689" spans="21:21" x14ac:dyDescent="0.2">
      <c r="U5689" s="398"/>
    </row>
    <row r="5690" spans="21:21" x14ac:dyDescent="0.2">
      <c r="U5690" s="398"/>
    </row>
    <row r="5691" spans="21:21" x14ac:dyDescent="0.2">
      <c r="U5691" s="398"/>
    </row>
    <row r="5692" spans="21:21" x14ac:dyDescent="0.2">
      <c r="U5692" s="398"/>
    </row>
    <row r="5693" spans="21:21" x14ac:dyDescent="0.2">
      <c r="U5693" s="398"/>
    </row>
    <row r="5694" spans="21:21" x14ac:dyDescent="0.2">
      <c r="U5694" s="398"/>
    </row>
    <row r="5695" spans="21:21" x14ac:dyDescent="0.2">
      <c r="U5695" s="398"/>
    </row>
    <row r="5696" spans="21:21" x14ac:dyDescent="0.2">
      <c r="U5696" s="398"/>
    </row>
    <row r="5697" spans="21:21" x14ac:dyDescent="0.2">
      <c r="U5697" s="398"/>
    </row>
    <row r="5698" spans="21:21" x14ac:dyDescent="0.2">
      <c r="U5698" s="398"/>
    </row>
    <row r="5699" spans="21:21" x14ac:dyDescent="0.2">
      <c r="U5699" s="398"/>
    </row>
    <row r="5700" spans="21:21" x14ac:dyDescent="0.2">
      <c r="U5700" s="398"/>
    </row>
    <row r="5701" spans="21:21" x14ac:dyDescent="0.2">
      <c r="U5701" s="398"/>
    </row>
    <row r="5702" spans="21:21" x14ac:dyDescent="0.2">
      <c r="U5702" s="398"/>
    </row>
    <row r="5703" spans="21:21" x14ac:dyDescent="0.2">
      <c r="U5703" s="398"/>
    </row>
    <row r="5704" spans="21:21" x14ac:dyDescent="0.2">
      <c r="U5704" s="398"/>
    </row>
    <row r="5705" spans="21:21" x14ac:dyDescent="0.2">
      <c r="U5705" s="398"/>
    </row>
    <row r="5706" spans="21:21" x14ac:dyDescent="0.2">
      <c r="U5706" s="398"/>
    </row>
    <row r="5707" spans="21:21" x14ac:dyDescent="0.2">
      <c r="U5707" s="398"/>
    </row>
    <row r="5708" spans="21:21" x14ac:dyDescent="0.2">
      <c r="U5708" s="398"/>
    </row>
    <row r="5709" spans="21:21" x14ac:dyDescent="0.2">
      <c r="U5709" s="398"/>
    </row>
    <row r="5710" spans="21:21" x14ac:dyDescent="0.2">
      <c r="U5710" s="398"/>
    </row>
    <row r="5711" spans="21:21" x14ac:dyDescent="0.2">
      <c r="U5711" s="398"/>
    </row>
    <row r="5712" spans="21:21" x14ac:dyDescent="0.2">
      <c r="U5712" s="398"/>
    </row>
    <row r="5713" spans="21:21" x14ac:dyDescent="0.2">
      <c r="U5713" s="398"/>
    </row>
    <row r="5714" spans="21:21" x14ac:dyDescent="0.2">
      <c r="U5714" s="398"/>
    </row>
    <row r="5715" spans="21:21" x14ac:dyDescent="0.2">
      <c r="U5715" s="398"/>
    </row>
    <row r="5716" spans="21:21" x14ac:dyDescent="0.2">
      <c r="U5716" s="398"/>
    </row>
    <row r="5717" spans="21:21" x14ac:dyDescent="0.2">
      <c r="U5717" s="398"/>
    </row>
    <row r="5718" spans="21:21" x14ac:dyDescent="0.2">
      <c r="U5718" s="398"/>
    </row>
    <row r="5719" spans="21:21" x14ac:dyDescent="0.2">
      <c r="U5719" s="398"/>
    </row>
    <row r="5720" spans="21:21" x14ac:dyDescent="0.2">
      <c r="U5720" s="398"/>
    </row>
    <row r="5721" spans="21:21" x14ac:dyDescent="0.2">
      <c r="U5721" s="398"/>
    </row>
    <row r="5722" spans="21:21" x14ac:dyDescent="0.2">
      <c r="U5722" s="398"/>
    </row>
    <row r="5723" spans="21:21" x14ac:dyDescent="0.2">
      <c r="U5723" s="398"/>
    </row>
    <row r="5724" spans="21:21" x14ac:dyDescent="0.2">
      <c r="U5724" s="398"/>
    </row>
    <row r="5725" spans="21:21" x14ac:dyDescent="0.2">
      <c r="U5725" s="398"/>
    </row>
    <row r="5726" spans="21:21" x14ac:dyDescent="0.2">
      <c r="U5726" s="398"/>
    </row>
    <row r="5727" spans="21:21" x14ac:dyDescent="0.2">
      <c r="U5727" s="398"/>
    </row>
    <row r="5728" spans="21:21" x14ac:dyDescent="0.2">
      <c r="U5728" s="398"/>
    </row>
    <row r="5729" spans="21:21" x14ac:dyDescent="0.2">
      <c r="U5729" s="398"/>
    </row>
    <row r="5730" spans="21:21" x14ac:dyDescent="0.2">
      <c r="U5730" s="398"/>
    </row>
    <row r="5731" spans="21:21" x14ac:dyDescent="0.2">
      <c r="U5731" s="398"/>
    </row>
    <row r="5732" spans="21:21" x14ac:dyDescent="0.2">
      <c r="U5732" s="398"/>
    </row>
    <row r="5733" spans="21:21" x14ac:dyDescent="0.2">
      <c r="U5733" s="398"/>
    </row>
    <row r="5734" spans="21:21" x14ac:dyDescent="0.2">
      <c r="U5734" s="398"/>
    </row>
    <row r="5735" spans="21:21" x14ac:dyDescent="0.2">
      <c r="U5735" s="398"/>
    </row>
    <row r="5736" spans="21:21" x14ac:dyDescent="0.2">
      <c r="U5736" s="398"/>
    </row>
    <row r="5737" spans="21:21" x14ac:dyDescent="0.2">
      <c r="U5737" s="398"/>
    </row>
    <row r="5738" spans="21:21" x14ac:dyDescent="0.2">
      <c r="U5738" s="398"/>
    </row>
    <row r="5739" spans="21:21" x14ac:dyDescent="0.2">
      <c r="U5739" s="398"/>
    </row>
    <row r="5740" spans="21:21" x14ac:dyDescent="0.2">
      <c r="U5740" s="398"/>
    </row>
    <row r="5741" spans="21:21" x14ac:dyDescent="0.2">
      <c r="U5741" s="398"/>
    </row>
    <row r="5742" spans="21:21" x14ac:dyDescent="0.2">
      <c r="U5742" s="398"/>
    </row>
    <row r="5743" spans="21:21" x14ac:dyDescent="0.2">
      <c r="U5743" s="398"/>
    </row>
    <row r="5744" spans="21:21" x14ac:dyDescent="0.2">
      <c r="U5744" s="398"/>
    </row>
    <row r="5745" spans="21:21" x14ac:dyDescent="0.2">
      <c r="U5745" s="398"/>
    </row>
    <row r="5746" spans="21:21" x14ac:dyDescent="0.2">
      <c r="U5746" s="398"/>
    </row>
    <row r="5747" spans="21:21" x14ac:dyDescent="0.2">
      <c r="U5747" s="398"/>
    </row>
    <row r="5748" spans="21:21" x14ac:dyDescent="0.2">
      <c r="U5748" s="398"/>
    </row>
    <row r="5749" spans="21:21" x14ac:dyDescent="0.2">
      <c r="U5749" s="398"/>
    </row>
    <row r="5750" spans="21:21" x14ac:dyDescent="0.2">
      <c r="U5750" s="398"/>
    </row>
    <row r="5751" spans="21:21" x14ac:dyDescent="0.2">
      <c r="U5751" s="398"/>
    </row>
    <row r="5752" spans="21:21" x14ac:dyDescent="0.2">
      <c r="U5752" s="398"/>
    </row>
    <row r="5753" spans="21:21" x14ac:dyDescent="0.2">
      <c r="U5753" s="398"/>
    </row>
    <row r="5754" spans="21:21" x14ac:dyDescent="0.2">
      <c r="U5754" s="398"/>
    </row>
    <row r="5755" spans="21:21" x14ac:dyDescent="0.2">
      <c r="U5755" s="398"/>
    </row>
    <row r="5756" spans="21:21" x14ac:dyDescent="0.2">
      <c r="U5756" s="398"/>
    </row>
    <row r="5757" spans="21:21" x14ac:dyDescent="0.2">
      <c r="U5757" s="398"/>
    </row>
    <row r="5758" spans="21:21" x14ac:dyDescent="0.2">
      <c r="U5758" s="398"/>
    </row>
    <row r="5759" spans="21:21" x14ac:dyDescent="0.2">
      <c r="U5759" s="398"/>
    </row>
    <row r="5760" spans="21:21" x14ac:dyDescent="0.2">
      <c r="U5760" s="398"/>
    </row>
    <row r="5761" spans="21:21" x14ac:dyDescent="0.2">
      <c r="U5761" s="398"/>
    </row>
    <row r="5762" spans="21:21" x14ac:dyDescent="0.2">
      <c r="U5762" s="398"/>
    </row>
    <row r="5763" spans="21:21" x14ac:dyDescent="0.2">
      <c r="U5763" s="398"/>
    </row>
    <row r="5764" spans="21:21" x14ac:dyDescent="0.2">
      <c r="U5764" s="398"/>
    </row>
    <row r="5765" spans="21:21" x14ac:dyDescent="0.2">
      <c r="U5765" s="398"/>
    </row>
    <row r="5766" spans="21:21" x14ac:dyDescent="0.2">
      <c r="U5766" s="398"/>
    </row>
    <row r="5767" spans="21:21" x14ac:dyDescent="0.2">
      <c r="U5767" s="398"/>
    </row>
    <row r="5768" spans="21:21" x14ac:dyDescent="0.2">
      <c r="U5768" s="398"/>
    </row>
    <row r="5769" spans="21:21" x14ac:dyDescent="0.2">
      <c r="U5769" s="398"/>
    </row>
    <row r="5770" spans="21:21" x14ac:dyDescent="0.2">
      <c r="U5770" s="398"/>
    </row>
    <row r="5771" spans="21:21" x14ac:dyDescent="0.2">
      <c r="U5771" s="398"/>
    </row>
    <row r="5772" spans="21:21" x14ac:dyDescent="0.2">
      <c r="U5772" s="398"/>
    </row>
    <row r="5773" spans="21:21" x14ac:dyDescent="0.2">
      <c r="U5773" s="398"/>
    </row>
    <row r="5774" spans="21:21" x14ac:dyDescent="0.2">
      <c r="U5774" s="398"/>
    </row>
    <row r="5775" spans="21:21" x14ac:dyDescent="0.2">
      <c r="U5775" s="398"/>
    </row>
    <row r="5776" spans="21:21" x14ac:dyDescent="0.2">
      <c r="U5776" s="398"/>
    </row>
    <row r="5777" spans="21:21" x14ac:dyDescent="0.2">
      <c r="U5777" s="398"/>
    </row>
    <row r="5778" spans="21:21" x14ac:dyDescent="0.2">
      <c r="U5778" s="398"/>
    </row>
    <row r="5779" spans="21:21" x14ac:dyDescent="0.2">
      <c r="U5779" s="398"/>
    </row>
    <row r="5780" spans="21:21" x14ac:dyDescent="0.2">
      <c r="U5780" s="398"/>
    </row>
    <row r="5781" spans="21:21" x14ac:dyDescent="0.2">
      <c r="U5781" s="398"/>
    </row>
    <row r="5782" spans="21:21" x14ac:dyDescent="0.2">
      <c r="U5782" s="398"/>
    </row>
    <row r="5783" spans="21:21" x14ac:dyDescent="0.2">
      <c r="U5783" s="398"/>
    </row>
    <row r="5784" spans="21:21" x14ac:dyDescent="0.2">
      <c r="U5784" s="398"/>
    </row>
    <row r="5785" spans="21:21" x14ac:dyDescent="0.2">
      <c r="U5785" s="398"/>
    </row>
    <row r="5786" spans="21:21" x14ac:dyDescent="0.2">
      <c r="U5786" s="398"/>
    </row>
    <row r="5787" spans="21:21" x14ac:dyDescent="0.2">
      <c r="U5787" s="398"/>
    </row>
    <row r="5788" spans="21:21" x14ac:dyDescent="0.2">
      <c r="U5788" s="398"/>
    </row>
    <row r="5789" spans="21:21" x14ac:dyDescent="0.2">
      <c r="U5789" s="398"/>
    </row>
    <row r="5790" spans="21:21" x14ac:dyDescent="0.2">
      <c r="U5790" s="398"/>
    </row>
    <row r="5791" spans="21:21" x14ac:dyDescent="0.2">
      <c r="U5791" s="398"/>
    </row>
    <row r="5792" spans="21:21" x14ac:dyDescent="0.2">
      <c r="U5792" s="398"/>
    </row>
    <row r="5793" spans="21:21" x14ac:dyDescent="0.2">
      <c r="U5793" s="398"/>
    </row>
    <row r="5794" spans="21:21" x14ac:dyDescent="0.2">
      <c r="U5794" s="398"/>
    </row>
    <row r="5795" spans="21:21" x14ac:dyDescent="0.2">
      <c r="U5795" s="398"/>
    </row>
    <row r="5796" spans="21:21" x14ac:dyDescent="0.2">
      <c r="U5796" s="398"/>
    </row>
    <row r="5797" spans="21:21" x14ac:dyDescent="0.2">
      <c r="U5797" s="398"/>
    </row>
    <row r="5798" spans="21:21" x14ac:dyDescent="0.2">
      <c r="U5798" s="398"/>
    </row>
    <row r="5799" spans="21:21" x14ac:dyDescent="0.2">
      <c r="U5799" s="398"/>
    </row>
    <row r="5800" spans="21:21" x14ac:dyDescent="0.2">
      <c r="U5800" s="398"/>
    </row>
    <row r="5801" spans="21:21" x14ac:dyDescent="0.2">
      <c r="U5801" s="398"/>
    </row>
    <row r="5802" spans="21:21" x14ac:dyDescent="0.2">
      <c r="U5802" s="398"/>
    </row>
    <row r="5803" spans="21:21" x14ac:dyDescent="0.2">
      <c r="U5803" s="398"/>
    </row>
    <row r="5804" spans="21:21" x14ac:dyDescent="0.2">
      <c r="U5804" s="398"/>
    </row>
    <row r="5805" spans="21:21" x14ac:dyDescent="0.2">
      <c r="U5805" s="398"/>
    </row>
    <row r="5806" spans="21:21" x14ac:dyDescent="0.2">
      <c r="U5806" s="398"/>
    </row>
    <row r="5807" spans="21:21" x14ac:dyDescent="0.2">
      <c r="U5807" s="398"/>
    </row>
    <row r="5808" spans="21:21" x14ac:dyDescent="0.2">
      <c r="U5808" s="398"/>
    </row>
    <row r="5809" spans="21:21" x14ac:dyDescent="0.2">
      <c r="U5809" s="398"/>
    </row>
    <row r="5810" spans="21:21" x14ac:dyDescent="0.2">
      <c r="U5810" s="398"/>
    </row>
    <row r="5811" spans="21:21" x14ac:dyDescent="0.2">
      <c r="U5811" s="398"/>
    </row>
    <row r="5812" spans="21:21" x14ac:dyDescent="0.2">
      <c r="U5812" s="398"/>
    </row>
    <row r="5813" spans="21:21" x14ac:dyDescent="0.2">
      <c r="U5813" s="398"/>
    </row>
    <row r="5814" spans="21:21" x14ac:dyDescent="0.2">
      <c r="U5814" s="398"/>
    </row>
    <row r="5815" spans="21:21" x14ac:dyDescent="0.2">
      <c r="U5815" s="398"/>
    </row>
    <row r="5816" spans="21:21" x14ac:dyDescent="0.2">
      <c r="U5816" s="398"/>
    </row>
    <row r="5817" spans="21:21" x14ac:dyDescent="0.2">
      <c r="U5817" s="398"/>
    </row>
    <row r="5818" spans="21:21" x14ac:dyDescent="0.2">
      <c r="U5818" s="398"/>
    </row>
    <row r="5819" spans="21:21" x14ac:dyDescent="0.2">
      <c r="U5819" s="398"/>
    </row>
    <row r="5820" spans="21:21" x14ac:dyDescent="0.2">
      <c r="U5820" s="398"/>
    </row>
    <row r="5821" spans="21:21" x14ac:dyDescent="0.2">
      <c r="U5821" s="398"/>
    </row>
    <row r="5822" spans="21:21" x14ac:dyDescent="0.2">
      <c r="U5822" s="398"/>
    </row>
    <row r="5823" spans="21:21" x14ac:dyDescent="0.2">
      <c r="U5823" s="398"/>
    </row>
    <row r="5824" spans="21:21" x14ac:dyDescent="0.2">
      <c r="U5824" s="398"/>
    </row>
    <row r="5825" spans="21:21" x14ac:dyDescent="0.2">
      <c r="U5825" s="398"/>
    </row>
    <row r="5826" spans="21:21" x14ac:dyDescent="0.2">
      <c r="U5826" s="398"/>
    </row>
    <row r="5827" spans="21:21" x14ac:dyDescent="0.2">
      <c r="U5827" s="398"/>
    </row>
    <row r="5828" spans="21:21" x14ac:dyDescent="0.2">
      <c r="U5828" s="398"/>
    </row>
    <row r="5829" spans="21:21" x14ac:dyDescent="0.2">
      <c r="U5829" s="398"/>
    </row>
    <row r="5830" spans="21:21" x14ac:dyDescent="0.2">
      <c r="U5830" s="398"/>
    </row>
    <row r="5831" spans="21:21" x14ac:dyDescent="0.2">
      <c r="U5831" s="398"/>
    </row>
    <row r="5832" spans="21:21" x14ac:dyDescent="0.2">
      <c r="U5832" s="398"/>
    </row>
    <row r="5833" spans="21:21" x14ac:dyDescent="0.2">
      <c r="U5833" s="398"/>
    </row>
    <row r="5834" spans="21:21" x14ac:dyDescent="0.2">
      <c r="U5834" s="398"/>
    </row>
    <row r="5835" spans="21:21" x14ac:dyDescent="0.2">
      <c r="U5835" s="398"/>
    </row>
    <row r="5836" spans="21:21" x14ac:dyDescent="0.2">
      <c r="U5836" s="398"/>
    </row>
    <row r="5837" spans="21:21" x14ac:dyDescent="0.2">
      <c r="U5837" s="398"/>
    </row>
    <row r="5838" spans="21:21" x14ac:dyDescent="0.2">
      <c r="U5838" s="398"/>
    </row>
    <row r="5839" spans="21:21" x14ac:dyDescent="0.2">
      <c r="U5839" s="398"/>
    </row>
    <row r="5840" spans="21:21" x14ac:dyDescent="0.2">
      <c r="U5840" s="398"/>
    </row>
    <row r="5841" spans="21:21" x14ac:dyDescent="0.2">
      <c r="U5841" s="398"/>
    </row>
    <row r="5842" spans="21:21" x14ac:dyDescent="0.2">
      <c r="U5842" s="398"/>
    </row>
    <row r="5843" spans="21:21" x14ac:dyDescent="0.2">
      <c r="U5843" s="398"/>
    </row>
    <row r="5844" spans="21:21" x14ac:dyDescent="0.2">
      <c r="U5844" s="398"/>
    </row>
    <row r="5845" spans="21:21" x14ac:dyDescent="0.2">
      <c r="U5845" s="398"/>
    </row>
    <row r="5846" spans="21:21" x14ac:dyDescent="0.2">
      <c r="U5846" s="398"/>
    </row>
    <row r="5847" spans="21:21" x14ac:dyDescent="0.2">
      <c r="U5847" s="398"/>
    </row>
    <row r="5848" spans="21:21" x14ac:dyDescent="0.2">
      <c r="U5848" s="398"/>
    </row>
    <row r="5849" spans="21:21" x14ac:dyDescent="0.2">
      <c r="U5849" s="398"/>
    </row>
    <row r="5850" spans="21:21" x14ac:dyDescent="0.2">
      <c r="U5850" s="398"/>
    </row>
    <row r="5851" spans="21:21" x14ac:dyDescent="0.2">
      <c r="U5851" s="398"/>
    </row>
    <row r="5852" spans="21:21" x14ac:dyDescent="0.2">
      <c r="U5852" s="398"/>
    </row>
    <row r="5853" spans="21:21" x14ac:dyDescent="0.2">
      <c r="U5853" s="398"/>
    </row>
    <row r="5854" spans="21:21" x14ac:dyDescent="0.2">
      <c r="U5854" s="398"/>
    </row>
    <row r="5855" spans="21:21" x14ac:dyDescent="0.2">
      <c r="U5855" s="398"/>
    </row>
    <row r="5856" spans="21:21" x14ac:dyDescent="0.2">
      <c r="U5856" s="398"/>
    </row>
    <row r="5857" spans="21:21" x14ac:dyDescent="0.2">
      <c r="U5857" s="398"/>
    </row>
    <row r="5858" spans="21:21" x14ac:dyDescent="0.2">
      <c r="U5858" s="398"/>
    </row>
    <row r="5859" spans="21:21" x14ac:dyDescent="0.2">
      <c r="U5859" s="398"/>
    </row>
    <row r="5860" spans="21:21" x14ac:dyDescent="0.2">
      <c r="U5860" s="398"/>
    </row>
    <row r="5861" spans="21:21" x14ac:dyDescent="0.2">
      <c r="U5861" s="398"/>
    </row>
    <row r="5862" spans="21:21" x14ac:dyDescent="0.2">
      <c r="U5862" s="398"/>
    </row>
    <row r="5863" spans="21:21" x14ac:dyDescent="0.2">
      <c r="U5863" s="398"/>
    </row>
    <row r="5864" spans="21:21" x14ac:dyDescent="0.2">
      <c r="U5864" s="398"/>
    </row>
    <row r="5865" spans="21:21" x14ac:dyDescent="0.2">
      <c r="U5865" s="398"/>
    </row>
    <row r="5866" spans="21:21" x14ac:dyDescent="0.2">
      <c r="U5866" s="398"/>
    </row>
    <row r="5867" spans="21:21" x14ac:dyDescent="0.2">
      <c r="U5867" s="398"/>
    </row>
    <row r="5868" spans="21:21" x14ac:dyDescent="0.2">
      <c r="U5868" s="398"/>
    </row>
    <row r="5869" spans="21:21" x14ac:dyDescent="0.2">
      <c r="U5869" s="398"/>
    </row>
    <row r="5870" spans="21:21" x14ac:dyDescent="0.2">
      <c r="U5870" s="398"/>
    </row>
    <row r="5871" spans="21:21" x14ac:dyDescent="0.2">
      <c r="U5871" s="398"/>
    </row>
    <row r="5872" spans="21:21" x14ac:dyDescent="0.2">
      <c r="U5872" s="398"/>
    </row>
    <row r="5873" spans="21:21" x14ac:dyDescent="0.2">
      <c r="U5873" s="398"/>
    </row>
    <row r="5874" spans="21:21" x14ac:dyDescent="0.2">
      <c r="U5874" s="398"/>
    </row>
    <row r="5875" spans="21:21" x14ac:dyDescent="0.2">
      <c r="U5875" s="398"/>
    </row>
    <row r="5876" spans="21:21" x14ac:dyDescent="0.2">
      <c r="U5876" s="398"/>
    </row>
    <row r="5877" spans="21:21" x14ac:dyDescent="0.2">
      <c r="U5877" s="398"/>
    </row>
    <row r="5878" spans="21:21" x14ac:dyDescent="0.2">
      <c r="U5878" s="398"/>
    </row>
    <row r="5879" spans="21:21" x14ac:dyDescent="0.2">
      <c r="U5879" s="398"/>
    </row>
    <row r="5880" spans="21:21" x14ac:dyDescent="0.2">
      <c r="U5880" s="398"/>
    </row>
    <row r="5881" spans="21:21" x14ac:dyDescent="0.2">
      <c r="U5881" s="398"/>
    </row>
    <row r="5882" spans="21:21" x14ac:dyDescent="0.2">
      <c r="U5882" s="398"/>
    </row>
    <row r="5883" spans="21:21" x14ac:dyDescent="0.2">
      <c r="U5883" s="398"/>
    </row>
    <row r="5884" spans="21:21" x14ac:dyDescent="0.2">
      <c r="U5884" s="398"/>
    </row>
    <row r="5885" spans="21:21" x14ac:dyDescent="0.2">
      <c r="U5885" s="398"/>
    </row>
    <row r="5886" spans="21:21" x14ac:dyDescent="0.2">
      <c r="U5886" s="398"/>
    </row>
    <row r="5887" spans="21:21" x14ac:dyDescent="0.2">
      <c r="U5887" s="398"/>
    </row>
    <row r="5888" spans="21:21" x14ac:dyDescent="0.2">
      <c r="U5888" s="398"/>
    </row>
    <row r="5889" spans="21:21" x14ac:dyDescent="0.2">
      <c r="U5889" s="398"/>
    </row>
    <row r="5890" spans="21:21" x14ac:dyDescent="0.2">
      <c r="U5890" s="398"/>
    </row>
    <row r="5891" spans="21:21" x14ac:dyDescent="0.2">
      <c r="U5891" s="398"/>
    </row>
    <row r="5892" spans="21:21" x14ac:dyDescent="0.2">
      <c r="U5892" s="398"/>
    </row>
    <row r="5893" spans="21:21" x14ac:dyDescent="0.2">
      <c r="U5893" s="398"/>
    </row>
    <row r="5894" spans="21:21" x14ac:dyDescent="0.2">
      <c r="U5894" s="398"/>
    </row>
    <row r="5895" spans="21:21" x14ac:dyDescent="0.2">
      <c r="U5895" s="398"/>
    </row>
    <row r="5896" spans="21:21" x14ac:dyDescent="0.2">
      <c r="U5896" s="398"/>
    </row>
    <row r="5897" spans="21:21" x14ac:dyDescent="0.2">
      <c r="U5897" s="398"/>
    </row>
    <row r="5898" spans="21:21" x14ac:dyDescent="0.2">
      <c r="U5898" s="398"/>
    </row>
    <row r="5899" spans="21:21" x14ac:dyDescent="0.2">
      <c r="U5899" s="398"/>
    </row>
    <row r="5900" spans="21:21" x14ac:dyDescent="0.2">
      <c r="U5900" s="398"/>
    </row>
    <row r="5901" spans="21:21" x14ac:dyDescent="0.2">
      <c r="U5901" s="398"/>
    </row>
    <row r="5902" spans="21:21" x14ac:dyDescent="0.2">
      <c r="U5902" s="398"/>
    </row>
    <row r="5903" spans="21:21" x14ac:dyDescent="0.2">
      <c r="U5903" s="398"/>
    </row>
    <row r="5904" spans="21:21" x14ac:dyDescent="0.2">
      <c r="U5904" s="398"/>
    </row>
    <row r="5905" spans="21:21" x14ac:dyDescent="0.2">
      <c r="U5905" s="398"/>
    </row>
    <row r="5906" spans="21:21" x14ac:dyDescent="0.2">
      <c r="U5906" s="398"/>
    </row>
    <row r="5907" spans="21:21" x14ac:dyDescent="0.2">
      <c r="U5907" s="398"/>
    </row>
    <row r="5908" spans="21:21" x14ac:dyDescent="0.2">
      <c r="U5908" s="398"/>
    </row>
    <row r="5909" spans="21:21" x14ac:dyDescent="0.2">
      <c r="U5909" s="398"/>
    </row>
    <row r="5910" spans="21:21" x14ac:dyDescent="0.2">
      <c r="U5910" s="398"/>
    </row>
    <row r="5911" spans="21:21" x14ac:dyDescent="0.2">
      <c r="U5911" s="398"/>
    </row>
    <row r="5912" spans="21:21" x14ac:dyDescent="0.2">
      <c r="U5912" s="398"/>
    </row>
    <row r="5913" spans="21:21" x14ac:dyDescent="0.2">
      <c r="U5913" s="398"/>
    </row>
    <row r="5914" spans="21:21" x14ac:dyDescent="0.2">
      <c r="U5914" s="398"/>
    </row>
    <row r="5915" spans="21:21" x14ac:dyDescent="0.2">
      <c r="U5915" s="398"/>
    </row>
    <row r="5916" spans="21:21" x14ac:dyDescent="0.2">
      <c r="U5916" s="398"/>
    </row>
    <row r="5917" spans="21:21" x14ac:dyDescent="0.2">
      <c r="U5917" s="398"/>
    </row>
    <row r="5918" spans="21:21" x14ac:dyDescent="0.2">
      <c r="U5918" s="398"/>
    </row>
    <row r="5919" spans="21:21" x14ac:dyDescent="0.2">
      <c r="U5919" s="398"/>
    </row>
    <row r="5920" spans="21:21" x14ac:dyDescent="0.2">
      <c r="U5920" s="398"/>
    </row>
    <row r="5921" spans="21:21" x14ac:dyDescent="0.2">
      <c r="U5921" s="398"/>
    </row>
    <row r="5922" spans="21:21" x14ac:dyDescent="0.2">
      <c r="U5922" s="398"/>
    </row>
    <row r="5923" spans="21:21" x14ac:dyDescent="0.2">
      <c r="U5923" s="398"/>
    </row>
    <row r="5924" spans="21:21" x14ac:dyDescent="0.2">
      <c r="U5924" s="398"/>
    </row>
    <row r="5925" spans="21:21" x14ac:dyDescent="0.2">
      <c r="U5925" s="398"/>
    </row>
    <row r="5926" spans="21:21" x14ac:dyDescent="0.2">
      <c r="U5926" s="398"/>
    </row>
    <row r="5927" spans="21:21" x14ac:dyDescent="0.2">
      <c r="U5927" s="398"/>
    </row>
    <row r="5928" spans="21:21" x14ac:dyDescent="0.2">
      <c r="U5928" s="398"/>
    </row>
    <row r="5929" spans="21:21" x14ac:dyDescent="0.2">
      <c r="U5929" s="398"/>
    </row>
    <row r="5930" spans="21:21" x14ac:dyDescent="0.2">
      <c r="U5930" s="398"/>
    </row>
    <row r="5931" spans="21:21" x14ac:dyDescent="0.2">
      <c r="U5931" s="398"/>
    </row>
    <row r="5932" spans="21:21" x14ac:dyDescent="0.2">
      <c r="U5932" s="398"/>
    </row>
    <row r="5933" spans="21:21" x14ac:dyDescent="0.2">
      <c r="U5933" s="398"/>
    </row>
    <row r="5934" spans="21:21" x14ac:dyDescent="0.2">
      <c r="U5934" s="398"/>
    </row>
    <row r="5935" spans="21:21" x14ac:dyDescent="0.2">
      <c r="U5935" s="398"/>
    </row>
    <row r="5936" spans="21:21" x14ac:dyDescent="0.2">
      <c r="U5936" s="398"/>
    </row>
    <row r="5937" spans="21:21" x14ac:dyDescent="0.2">
      <c r="U5937" s="398"/>
    </row>
    <row r="5938" spans="21:21" x14ac:dyDescent="0.2">
      <c r="U5938" s="398"/>
    </row>
    <row r="5939" spans="21:21" x14ac:dyDescent="0.2">
      <c r="U5939" s="398"/>
    </row>
    <row r="5940" spans="21:21" x14ac:dyDescent="0.2">
      <c r="U5940" s="398"/>
    </row>
    <row r="5941" spans="21:21" x14ac:dyDescent="0.2">
      <c r="U5941" s="398"/>
    </row>
    <row r="5942" spans="21:21" x14ac:dyDescent="0.2">
      <c r="U5942" s="398"/>
    </row>
    <row r="5943" spans="21:21" x14ac:dyDescent="0.2">
      <c r="U5943" s="398"/>
    </row>
    <row r="5944" spans="21:21" x14ac:dyDescent="0.2">
      <c r="U5944" s="398"/>
    </row>
    <row r="5945" spans="21:21" x14ac:dyDescent="0.2">
      <c r="U5945" s="398"/>
    </row>
    <row r="5946" spans="21:21" x14ac:dyDescent="0.2">
      <c r="U5946" s="398"/>
    </row>
    <row r="5947" spans="21:21" x14ac:dyDescent="0.2">
      <c r="U5947" s="398"/>
    </row>
    <row r="5948" spans="21:21" x14ac:dyDescent="0.2">
      <c r="U5948" s="398"/>
    </row>
    <row r="5949" spans="21:21" x14ac:dyDescent="0.2">
      <c r="U5949" s="398"/>
    </row>
    <row r="5950" spans="21:21" x14ac:dyDescent="0.2">
      <c r="U5950" s="398"/>
    </row>
    <row r="5951" spans="21:21" x14ac:dyDescent="0.2">
      <c r="U5951" s="398"/>
    </row>
    <row r="5952" spans="21:21" x14ac:dyDescent="0.2">
      <c r="U5952" s="398"/>
    </row>
    <row r="5953" spans="21:21" x14ac:dyDescent="0.2">
      <c r="U5953" s="398"/>
    </row>
    <row r="5954" spans="21:21" x14ac:dyDescent="0.2">
      <c r="U5954" s="398"/>
    </row>
    <row r="5955" spans="21:21" x14ac:dyDescent="0.2">
      <c r="U5955" s="398"/>
    </row>
    <row r="5956" spans="21:21" x14ac:dyDescent="0.2">
      <c r="U5956" s="398"/>
    </row>
    <row r="5957" spans="21:21" x14ac:dyDescent="0.2">
      <c r="U5957" s="398"/>
    </row>
    <row r="5958" spans="21:21" x14ac:dyDescent="0.2">
      <c r="U5958" s="398"/>
    </row>
    <row r="5959" spans="21:21" x14ac:dyDescent="0.2">
      <c r="U5959" s="398"/>
    </row>
    <row r="5960" spans="21:21" x14ac:dyDescent="0.2">
      <c r="U5960" s="398"/>
    </row>
    <row r="5961" spans="21:21" x14ac:dyDescent="0.2">
      <c r="U5961" s="398"/>
    </row>
    <row r="5962" spans="21:21" x14ac:dyDescent="0.2">
      <c r="U5962" s="398"/>
    </row>
    <row r="5963" spans="21:21" x14ac:dyDescent="0.2">
      <c r="U5963" s="398"/>
    </row>
    <row r="5964" spans="21:21" x14ac:dyDescent="0.2">
      <c r="U5964" s="398"/>
    </row>
    <row r="5965" spans="21:21" x14ac:dyDescent="0.2">
      <c r="U5965" s="398"/>
    </row>
    <row r="5966" spans="21:21" x14ac:dyDescent="0.2">
      <c r="U5966" s="398"/>
    </row>
    <row r="5967" spans="21:21" x14ac:dyDescent="0.2">
      <c r="U5967" s="398"/>
    </row>
    <row r="5968" spans="21:21" x14ac:dyDescent="0.2">
      <c r="U5968" s="398"/>
    </row>
    <row r="5969" spans="21:21" x14ac:dyDescent="0.2">
      <c r="U5969" s="398"/>
    </row>
    <row r="5970" spans="21:21" x14ac:dyDescent="0.2">
      <c r="U5970" s="398"/>
    </row>
    <row r="5971" spans="21:21" x14ac:dyDescent="0.2">
      <c r="U5971" s="398"/>
    </row>
    <row r="5972" spans="21:21" x14ac:dyDescent="0.2">
      <c r="U5972" s="398"/>
    </row>
    <row r="5973" spans="21:21" x14ac:dyDescent="0.2">
      <c r="U5973" s="398"/>
    </row>
    <row r="5974" spans="21:21" x14ac:dyDescent="0.2">
      <c r="U5974" s="398"/>
    </row>
    <row r="5975" spans="21:21" x14ac:dyDescent="0.2">
      <c r="U5975" s="398"/>
    </row>
    <row r="5976" spans="21:21" x14ac:dyDescent="0.2">
      <c r="U5976" s="398"/>
    </row>
    <row r="5977" spans="21:21" x14ac:dyDescent="0.2">
      <c r="U5977" s="398"/>
    </row>
    <row r="5978" spans="21:21" x14ac:dyDescent="0.2">
      <c r="U5978" s="398"/>
    </row>
    <row r="5979" spans="21:21" x14ac:dyDescent="0.2">
      <c r="U5979" s="398"/>
    </row>
    <row r="5980" spans="21:21" x14ac:dyDescent="0.2">
      <c r="U5980" s="398"/>
    </row>
    <row r="5981" spans="21:21" x14ac:dyDescent="0.2">
      <c r="U5981" s="398"/>
    </row>
    <row r="5982" spans="21:21" x14ac:dyDescent="0.2">
      <c r="U5982" s="398"/>
    </row>
    <row r="5983" spans="21:21" x14ac:dyDescent="0.2">
      <c r="U5983" s="398"/>
    </row>
    <row r="5984" spans="21:21" x14ac:dyDescent="0.2">
      <c r="U5984" s="398"/>
    </row>
    <row r="5985" spans="21:21" x14ac:dyDescent="0.2">
      <c r="U5985" s="398"/>
    </row>
    <row r="5986" spans="21:21" x14ac:dyDescent="0.2">
      <c r="U5986" s="398"/>
    </row>
    <row r="5987" spans="21:21" x14ac:dyDescent="0.2">
      <c r="U5987" s="398"/>
    </row>
    <row r="5988" spans="21:21" x14ac:dyDescent="0.2">
      <c r="U5988" s="398"/>
    </row>
    <row r="5989" spans="21:21" x14ac:dyDescent="0.2">
      <c r="U5989" s="398"/>
    </row>
    <row r="5990" spans="21:21" x14ac:dyDescent="0.2">
      <c r="U5990" s="398"/>
    </row>
    <row r="5991" spans="21:21" x14ac:dyDescent="0.2">
      <c r="U5991" s="398"/>
    </row>
    <row r="5992" spans="21:21" x14ac:dyDescent="0.2">
      <c r="U5992" s="398"/>
    </row>
    <row r="5993" spans="21:21" x14ac:dyDescent="0.2">
      <c r="U5993" s="398"/>
    </row>
    <row r="5994" spans="21:21" x14ac:dyDescent="0.2">
      <c r="U5994" s="398"/>
    </row>
    <row r="5995" spans="21:21" x14ac:dyDescent="0.2">
      <c r="U5995" s="398"/>
    </row>
    <row r="5996" spans="21:21" x14ac:dyDescent="0.2">
      <c r="U5996" s="398"/>
    </row>
    <row r="5997" spans="21:21" x14ac:dyDescent="0.2">
      <c r="U5997" s="398"/>
    </row>
    <row r="5998" spans="21:21" x14ac:dyDescent="0.2">
      <c r="U5998" s="398"/>
    </row>
    <row r="5999" spans="21:21" x14ac:dyDescent="0.2">
      <c r="U5999" s="398"/>
    </row>
    <row r="6000" spans="21:21" x14ac:dyDescent="0.2">
      <c r="U6000" s="398"/>
    </row>
    <row r="6001" spans="21:21" x14ac:dyDescent="0.2">
      <c r="U6001" s="398"/>
    </row>
    <row r="6002" spans="21:21" x14ac:dyDescent="0.2">
      <c r="U6002" s="398"/>
    </row>
    <row r="6003" spans="21:21" x14ac:dyDescent="0.2">
      <c r="U6003" s="398"/>
    </row>
    <row r="6004" spans="21:21" x14ac:dyDescent="0.2">
      <c r="U6004" s="398"/>
    </row>
    <row r="6005" spans="21:21" x14ac:dyDescent="0.2">
      <c r="U6005" s="398"/>
    </row>
    <row r="6006" spans="21:21" x14ac:dyDescent="0.2">
      <c r="U6006" s="398"/>
    </row>
    <row r="6007" spans="21:21" x14ac:dyDescent="0.2">
      <c r="U6007" s="398"/>
    </row>
    <row r="6008" spans="21:21" x14ac:dyDescent="0.2">
      <c r="U6008" s="398"/>
    </row>
    <row r="6009" spans="21:21" x14ac:dyDescent="0.2">
      <c r="U6009" s="398"/>
    </row>
    <row r="6010" spans="21:21" x14ac:dyDescent="0.2">
      <c r="U6010" s="398"/>
    </row>
    <row r="6011" spans="21:21" x14ac:dyDescent="0.2">
      <c r="U6011" s="398"/>
    </row>
    <row r="6012" spans="21:21" x14ac:dyDescent="0.2">
      <c r="U6012" s="398"/>
    </row>
    <row r="6013" spans="21:21" x14ac:dyDescent="0.2">
      <c r="U6013" s="398"/>
    </row>
    <row r="6014" spans="21:21" x14ac:dyDescent="0.2">
      <c r="U6014" s="398"/>
    </row>
    <row r="6015" spans="21:21" x14ac:dyDescent="0.2">
      <c r="U6015" s="398"/>
    </row>
    <row r="6016" spans="21:21" x14ac:dyDescent="0.2">
      <c r="U6016" s="398"/>
    </row>
    <row r="6017" spans="21:21" x14ac:dyDescent="0.2">
      <c r="U6017" s="398"/>
    </row>
    <row r="6018" spans="21:21" x14ac:dyDescent="0.2">
      <c r="U6018" s="398"/>
    </row>
    <row r="6019" spans="21:21" x14ac:dyDescent="0.2">
      <c r="U6019" s="398"/>
    </row>
    <row r="6020" spans="21:21" x14ac:dyDescent="0.2">
      <c r="U6020" s="398"/>
    </row>
    <row r="6021" spans="21:21" x14ac:dyDescent="0.2">
      <c r="U6021" s="398"/>
    </row>
    <row r="6022" spans="21:21" x14ac:dyDescent="0.2">
      <c r="U6022" s="398"/>
    </row>
    <row r="6023" spans="21:21" x14ac:dyDescent="0.2">
      <c r="U6023" s="398"/>
    </row>
    <row r="6024" spans="21:21" x14ac:dyDescent="0.2">
      <c r="U6024" s="398"/>
    </row>
    <row r="6025" spans="21:21" x14ac:dyDescent="0.2">
      <c r="U6025" s="398"/>
    </row>
    <row r="6026" spans="21:21" x14ac:dyDescent="0.2">
      <c r="U6026" s="398"/>
    </row>
    <row r="6027" spans="21:21" x14ac:dyDescent="0.2">
      <c r="U6027" s="398"/>
    </row>
    <row r="6028" spans="21:21" x14ac:dyDescent="0.2">
      <c r="U6028" s="398"/>
    </row>
    <row r="6029" spans="21:21" x14ac:dyDescent="0.2">
      <c r="U6029" s="398"/>
    </row>
    <row r="6030" spans="21:21" x14ac:dyDescent="0.2">
      <c r="U6030" s="398"/>
    </row>
    <row r="6031" spans="21:21" x14ac:dyDescent="0.2">
      <c r="U6031" s="398"/>
    </row>
    <row r="6032" spans="21:21" x14ac:dyDescent="0.2">
      <c r="U6032" s="398"/>
    </row>
    <row r="6033" spans="21:21" x14ac:dyDescent="0.2">
      <c r="U6033" s="398"/>
    </row>
    <row r="6034" spans="21:21" x14ac:dyDescent="0.2">
      <c r="U6034" s="398"/>
    </row>
    <row r="6035" spans="21:21" x14ac:dyDescent="0.2">
      <c r="U6035" s="398"/>
    </row>
    <row r="6036" spans="21:21" x14ac:dyDescent="0.2">
      <c r="U6036" s="398"/>
    </row>
    <row r="6037" spans="21:21" x14ac:dyDescent="0.2">
      <c r="U6037" s="398"/>
    </row>
    <row r="6038" spans="21:21" x14ac:dyDescent="0.2">
      <c r="U6038" s="398"/>
    </row>
    <row r="6039" spans="21:21" x14ac:dyDescent="0.2">
      <c r="U6039" s="398"/>
    </row>
    <row r="6040" spans="21:21" x14ac:dyDescent="0.2">
      <c r="U6040" s="398"/>
    </row>
    <row r="6041" spans="21:21" x14ac:dyDescent="0.2">
      <c r="U6041" s="398"/>
    </row>
    <row r="6042" spans="21:21" x14ac:dyDescent="0.2">
      <c r="U6042" s="398"/>
    </row>
    <row r="6043" spans="21:21" x14ac:dyDescent="0.2">
      <c r="U6043" s="398"/>
    </row>
    <row r="6044" spans="21:21" x14ac:dyDescent="0.2">
      <c r="U6044" s="398"/>
    </row>
    <row r="6045" spans="21:21" x14ac:dyDescent="0.2">
      <c r="U6045" s="398"/>
    </row>
    <row r="6046" spans="21:21" x14ac:dyDescent="0.2">
      <c r="U6046" s="398"/>
    </row>
    <row r="6047" spans="21:21" x14ac:dyDescent="0.2">
      <c r="U6047" s="398"/>
    </row>
    <row r="6048" spans="21:21" x14ac:dyDescent="0.2">
      <c r="U6048" s="398"/>
    </row>
    <row r="6049" spans="21:21" x14ac:dyDescent="0.2">
      <c r="U6049" s="398"/>
    </row>
    <row r="6050" spans="21:21" x14ac:dyDescent="0.2">
      <c r="U6050" s="398"/>
    </row>
    <row r="6051" spans="21:21" x14ac:dyDescent="0.2">
      <c r="U6051" s="398"/>
    </row>
    <row r="6052" spans="21:21" x14ac:dyDescent="0.2">
      <c r="U6052" s="398"/>
    </row>
    <row r="6053" spans="21:21" x14ac:dyDescent="0.2">
      <c r="U6053" s="398"/>
    </row>
    <row r="6054" spans="21:21" x14ac:dyDescent="0.2">
      <c r="U6054" s="398"/>
    </row>
    <row r="6055" spans="21:21" x14ac:dyDescent="0.2">
      <c r="U6055" s="398"/>
    </row>
    <row r="6056" spans="21:21" x14ac:dyDescent="0.2">
      <c r="U6056" s="398"/>
    </row>
    <row r="6057" spans="21:21" x14ac:dyDescent="0.2">
      <c r="U6057" s="398"/>
    </row>
    <row r="6058" spans="21:21" x14ac:dyDescent="0.2">
      <c r="U6058" s="398"/>
    </row>
    <row r="6059" spans="21:21" x14ac:dyDescent="0.2">
      <c r="U6059" s="398"/>
    </row>
    <row r="6060" spans="21:21" x14ac:dyDescent="0.2">
      <c r="U6060" s="398"/>
    </row>
    <row r="6061" spans="21:21" x14ac:dyDescent="0.2">
      <c r="U6061" s="398"/>
    </row>
    <row r="6062" spans="21:21" x14ac:dyDescent="0.2">
      <c r="U6062" s="398"/>
    </row>
    <row r="6063" spans="21:21" x14ac:dyDescent="0.2">
      <c r="U6063" s="398"/>
    </row>
    <row r="6064" spans="21:21" x14ac:dyDescent="0.2">
      <c r="U6064" s="398"/>
    </row>
    <row r="6065" spans="21:21" x14ac:dyDescent="0.2">
      <c r="U6065" s="398"/>
    </row>
    <row r="6066" spans="21:21" x14ac:dyDescent="0.2">
      <c r="U6066" s="398"/>
    </row>
    <row r="6067" spans="21:21" x14ac:dyDescent="0.2">
      <c r="U6067" s="398"/>
    </row>
    <row r="6068" spans="21:21" x14ac:dyDescent="0.2">
      <c r="U6068" s="398"/>
    </row>
    <row r="6069" spans="21:21" x14ac:dyDescent="0.2">
      <c r="U6069" s="398"/>
    </row>
    <row r="6070" spans="21:21" x14ac:dyDescent="0.2">
      <c r="U6070" s="398"/>
    </row>
    <row r="6071" spans="21:21" x14ac:dyDescent="0.2">
      <c r="U6071" s="398"/>
    </row>
    <row r="6072" spans="21:21" x14ac:dyDescent="0.2">
      <c r="U6072" s="398"/>
    </row>
    <row r="6073" spans="21:21" x14ac:dyDescent="0.2">
      <c r="U6073" s="398"/>
    </row>
    <row r="6074" spans="21:21" x14ac:dyDescent="0.2">
      <c r="U6074" s="398"/>
    </row>
    <row r="6075" spans="21:21" x14ac:dyDescent="0.2">
      <c r="U6075" s="398"/>
    </row>
    <row r="6076" spans="21:21" x14ac:dyDescent="0.2">
      <c r="U6076" s="398"/>
    </row>
    <row r="6077" spans="21:21" x14ac:dyDescent="0.2">
      <c r="U6077" s="398"/>
    </row>
    <row r="6078" spans="21:21" x14ac:dyDescent="0.2">
      <c r="U6078" s="398"/>
    </row>
    <row r="6079" spans="21:21" x14ac:dyDescent="0.2">
      <c r="U6079" s="398"/>
    </row>
    <row r="6080" spans="21:21" x14ac:dyDescent="0.2">
      <c r="U6080" s="398"/>
    </row>
    <row r="6081" spans="21:21" x14ac:dyDescent="0.2">
      <c r="U6081" s="398"/>
    </row>
    <row r="6082" spans="21:21" x14ac:dyDescent="0.2">
      <c r="U6082" s="398"/>
    </row>
    <row r="6083" spans="21:21" x14ac:dyDescent="0.2">
      <c r="U6083" s="398"/>
    </row>
    <row r="6084" spans="21:21" x14ac:dyDescent="0.2">
      <c r="U6084" s="398"/>
    </row>
    <row r="6085" spans="21:21" x14ac:dyDescent="0.2">
      <c r="U6085" s="398"/>
    </row>
    <row r="6086" spans="21:21" x14ac:dyDescent="0.2">
      <c r="U6086" s="398"/>
    </row>
    <row r="6087" spans="21:21" x14ac:dyDescent="0.2">
      <c r="U6087" s="398"/>
    </row>
    <row r="6088" spans="21:21" x14ac:dyDescent="0.2">
      <c r="U6088" s="398"/>
    </row>
    <row r="6089" spans="21:21" x14ac:dyDescent="0.2">
      <c r="U6089" s="398"/>
    </row>
    <row r="6090" spans="21:21" x14ac:dyDescent="0.2">
      <c r="U6090" s="398"/>
    </row>
    <row r="6091" spans="21:21" x14ac:dyDescent="0.2">
      <c r="U6091" s="398"/>
    </row>
    <row r="6092" spans="21:21" x14ac:dyDescent="0.2">
      <c r="U6092" s="398"/>
    </row>
    <row r="6093" spans="21:21" x14ac:dyDescent="0.2">
      <c r="U6093" s="398"/>
    </row>
    <row r="6094" spans="21:21" x14ac:dyDescent="0.2">
      <c r="U6094" s="398"/>
    </row>
    <row r="6095" spans="21:21" x14ac:dyDescent="0.2">
      <c r="U6095" s="398"/>
    </row>
    <row r="6096" spans="21:21" x14ac:dyDescent="0.2">
      <c r="U6096" s="398"/>
    </row>
    <row r="6097" spans="21:21" x14ac:dyDescent="0.2">
      <c r="U6097" s="398"/>
    </row>
    <row r="6098" spans="21:21" x14ac:dyDescent="0.2">
      <c r="U6098" s="398"/>
    </row>
    <row r="6099" spans="21:21" x14ac:dyDescent="0.2">
      <c r="U6099" s="398"/>
    </row>
    <row r="6100" spans="21:21" x14ac:dyDescent="0.2">
      <c r="U6100" s="398"/>
    </row>
    <row r="6101" spans="21:21" x14ac:dyDescent="0.2">
      <c r="U6101" s="398"/>
    </row>
    <row r="6102" spans="21:21" x14ac:dyDescent="0.2">
      <c r="U6102" s="398"/>
    </row>
    <row r="6103" spans="21:21" x14ac:dyDescent="0.2">
      <c r="U6103" s="398"/>
    </row>
    <row r="6104" spans="21:21" x14ac:dyDescent="0.2">
      <c r="U6104" s="398"/>
    </row>
    <row r="6105" spans="21:21" x14ac:dyDescent="0.2">
      <c r="U6105" s="398"/>
    </row>
    <row r="6106" spans="21:21" x14ac:dyDescent="0.2">
      <c r="U6106" s="398"/>
    </row>
    <row r="6107" spans="21:21" x14ac:dyDescent="0.2">
      <c r="U6107" s="398"/>
    </row>
    <row r="6108" spans="21:21" x14ac:dyDescent="0.2">
      <c r="U6108" s="398"/>
    </row>
    <row r="6109" spans="21:21" x14ac:dyDescent="0.2">
      <c r="U6109" s="398"/>
    </row>
    <row r="6110" spans="21:21" x14ac:dyDescent="0.2">
      <c r="U6110" s="398"/>
    </row>
    <row r="6111" spans="21:21" x14ac:dyDescent="0.2">
      <c r="U6111" s="398"/>
    </row>
    <row r="6112" spans="21:21" x14ac:dyDescent="0.2">
      <c r="U6112" s="398"/>
    </row>
    <row r="6113" spans="21:21" x14ac:dyDescent="0.2">
      <c r="U6113" s="398"/>
    </row>
    <row r="6114" spans="21:21" x14ac:dyDescent="0.2">
      <c r="U6114" s="398"/>
    </row>
    <row r="6115" spans="21:21" x14ac:dyDescent="0.2">
      <c r="U6115" s="398"/>
    </row>
    <row r="6116" spans="21:21" x14ac:dyDescent="0.2">
      <c r="U6116" s="398"/>
    </row>
    <row r="6117" spans="21:21" x14ac:dyDescent="0.2">
      <c r="U6117" s="398"/>
    </row>
    <row r="6118" spans="21:21" x14ac:dyDescent="0.2">
      <c r="U6118" s="398"/>
    </row>
    <row r="6119" spans="21:21" x14ac:dyDescent="0.2">
      <c r="U6119" s="398"/>
    </row>
    <row r="6120" spans="21:21" x14ac:dyDescent="0.2">
      <c r="U6120" s="398"/>
    </row>
    <row r="6121" spans="21:21" x14ac:dyDescent="0.2">
      <c r="U6121" s="398"/>
    </row>
    <row r="6122" spans="21:21" x14ac:dyDescent="0.2">
      <c r="U6122" s="398"/>
    </row>
    <row r="6123" spans="21:21" x14ac:dyDescent="0.2">
      <c r="U6123" s="398"/>
    </row>
    <row r="6124" spans="21:21" x14ac:dyDescent="0.2">
      <c r="U6124" s="398"/>
    </row>
    <row r="6125" spans="21:21" x14ac:dyDescent="0.2">
      <c r="U6125" s="398"/>
    </row>
    <row r="6126" spans="21:21" x14ac:dyDescent="0.2">
      <c r="U6126" s="398"/>
    </row>
    <row r="6127" spans="21:21" x14ac:dyDescent="0.2">
      <c r="U6127" s="398"/>
    </row>
    <row r="6128" spans="21:21" x14ac:dyDescent="0.2">
      <c r="U6128" s="398"/>
    </row>
    <row r="6129" spans="21:21" x14ac:dyDescent="0.2">
      <c r="U6129" s="398"/>
    </row>
    <row r="6130" spans="21:21" x14ac:dyDescent="0.2">
      <c r="U6130" s="398"/>
    </row>
    <row r="6131" spans="21:21" x14ac:dyDescent="0.2">
      <c r="U6131" s="398"/>
    </row>
    <row r="6132" spans="21:21" x14ac:dyDescent="0.2">
      <c r="U6132" s="398"/>
    </row>
    <row r="6133" spans="21:21" x14ac:dyDescent="0.2">
      <c r="U6133" s="398"/>
    </row>
    <row r="6134" spans="21:21" x14ac:dyDescent="0.2">
      <c r="U6134" s="398"/>
    </row>
    <row r="6135" spans="21:21" x14ac:dyDescent="0.2">
      <c r="U6135" s="398"/>
    </row>
    <row r="6136" spans="21:21" x14ac:dyDescent="0.2">
      <c r="U6136" s="398"/>
    </row>
    <row r="6137" spans="21:21" x14ac:dyDescent="0.2">
      <c r="U6137" s="398"/>
    </row>
    <row r="6138" spans="21:21" x14ac:dyDescent="0.2">
      <c r="U6138" s="398"/>
    </row>
    <row r="6139" spans="21:21" x14ac:dyDescent="0.2">
      <c r="U6139" s="398"/>
    </row>
    <row r="6140" spans="21:21" x14ac:dyDescent="0.2">
      <c r="U6140" s="398"/>
    </row>
    <row r="6141" spans="21:21" x14ac:dyDescent="0.2">
      <c r="U6141" s="398"/>
    </row>
    <row r="6142" spans="21:21" x14ac:dyDescent="0.2">
      <c r="U6142" s="398"/>
    </row>
    <row r="6143" spans="21:21" x14ac:dyDescent="0.2">
      <c r="U6143" s="398"/>
    </row>
    <row r="6144" spans="21:21" x14ac:dyDescent="0.2">
      <c r="U6144" s="398"/>
    </row>
    <row r="6145" spans="21:21" x14ac:dyDescent="0.2">
      <c r="U6145" s="398"/>
    </row>
    <row r="6146" spans="21:21" x14ac:dyDescent="0.2">
      <c r="U6146" s="398"/>
    </row>
    <row r="6147" spans="21:21" x14ac:dyDescent="0.2">
      <c r="U6147" s="398"/>
    </row>
    <row r="6148" spans="21:21" x14ac:dyDescent="0.2">
      <c r="U6148" s="398"/>
    </row>
    <row r="6149" spans="21:21" x14ac:dyDescent="0.2">
      <c r="U6149" s="398"/>
    </row>
    <row r="6150" spans="21:21" x14ac:dyDescent="0.2">
      <c r="U6150" s="398"/>
    </row>
    <row r="6151" spans="21:21" x14ac:dyDescent="0.2">
      <c r="U6151" s="398"/>
    </row>
    <row r="6152" spans="21:21" x14ac:dyDescent="0.2">
      <c r="U6152" s="398"/>
    </row>
    <row r="6153" spans="21:21" x14ac:dyDescent="0.2">
      <c r="U6153" s="398"/>
    </row>
    <row r="6154" spans="21:21" x14ac:dyDescent="0.2">
      <c r="U6154" s="398"/>
    </row>
    <row r="6155" spans="21:21" x14ac:dyDescent="0.2">
      <c r="U6155" s="398"/>
    </row>
    <row r="6156" spans="21:21" x14ac:dyDescent="0.2">
      <c r="U6156" s="398"/>
    </row>
    <row r="6157" spans="21:21" x14ac:dyDescent="0.2">
      <c r="U6157" s="398"/>
    </row>
    <row r="6158" spans="21:21" x14ac:dyDescent="0.2">
      <c r="U6158" s="398"/>
    </row>
    <row r="6159" spans="21:21" x14ac:dyDescent="0.2">
      <c r="U6159" s="398"/>
    </row>
    <row r="6160" spans="21:21" x14ac:dyDescent="0.2">
      <c r="U6160" s="398"/>
    </row>
    <row r="6161" spans="21:21" x14ac:dyDescent="0.2">
      <c r="U6161" s="398"/>
    </row>
    <row r="6162" spans="21:21" x14ac:dyDescent="0.2">
      <c r="U6162" s="398"/>
    </row>
    <row r="6163" spans="21:21" x14ac:dyDescent="0.2">
      <c r="U6163" s="398"/>
    </row>
    <row r="6164" spans="21:21" x14ac:dyDescent="0.2">
      <c r="U6164" s="398"/>
    </row>
    <row r="6165" spans="21:21" x14ac:dyDescent="0.2">
      <c r="U6165" s="398"/>
    </row>
    <row r="6166" spans="21:21" x14ac:dyDescent="0.2">
      <c r="U6166" s="398"/>
    </row>
    <row r="6167" spans="21:21" x14ac:dyDescent="0.2">
      <c r="U6167" s="398"/>
    </row>
    <row r="6168" spans="21:21" x14ac:dyDescent="0.2">
      <c r="U6168" s="398"/>
    </row>
    <row r="6169" spans="21:21" x14ac:dyDescent="0.2">
      <c r="U6169" s="398"/>
    </row>
    <row r="6170" spans="21:21" x14ac:dyDescent="0.2">
      <c r="U6170" s="398"/>
    </row>
    <row r="6171" spans="21:21" x14ac:dyDescent="0.2">
      <c r="U6171" s="398"/>
    </row>
    <row r="6172" spans="21:21" x14ac:dyDescent="0.2">
      <c r="U6172" s="398"/>
    </row>
    <row r="6173" spans="21:21" x14ac:dyDescent="0.2">
      <c r="U6173" s="398"/>
    </row>
    <row r="6174" spans="21:21" x14ac:dyDescent="0.2">
      <c r="U6174" s="398"/>
    </row>
    <row r="6175" spans="21:21" x14ac:dyDescent="0.2">
      <c r="U6175" s="398"/>
    </row>
    <row r="6176" spans="21:21" x14ac:dyDescent="0.2">
      <c r="U6176" s="398"/>
    </row>
    <row r="6177" spans="21:21" x14ac:dyDescent="0.2">
      <c r="U6177" s="398"/>
    </row>
    <row r="6178" spans="21:21" x14ac:dyDescent="0.2">
      <c r="U6178" s="398"/>
    </row>
    <row r="6179" spans="21:21" x14ac:dyDescent="0.2">
      <c r="U6179" s="398"/>
    </row>
    <row r="6180" spans="21:21" x14ac:dyDescent="0.2">
      <c r="U6180" s="398"/>
    </row>
    <row r="6181" spans="21:21" x14ac:dyDescent="0.2">
      <c r="U6181" s="398"/>
    </row>
    <row r="6182" spans="21:21" x14ac:dyDescent="0.2">
      <c r="U6182" s="398"/>
    </row>
    <row r="6183" spans="21:21" x14ac:dyDescent="0.2">
      <c r="U6183" s="398"/>
    </row>
    <row r="6184" spans="21:21" x14ac:dyDescent="0.2">
      <c r="U6184" s="398"/>
    </row>
    <row r="6185" spans="21:21" x14ac:dyDescent="0.2">
      <c r="U6185" s="398"/>
    </row>
    <row r="6186" spans="21:21" x14ac:dyDescent="0.2">
      <c r="U6186" s="398"/>
    </row>
    <row r="6187" spans="21:21" x14ac:dyDescent="0.2">
      <c r="U6187" s="398"/>
    </row>
    <row r="6188" spans="21:21" x14ac:dyDescent="0.2">
      <c r="U6188" s="398"/>
    </row>
    <row r="6189" spans="21:21" x14ac:dyDescent="0.2">
      <c r="U6189" s="398"/>
    </row>
    <row r="6190" spans="21:21" x14ac:dyDescent="0.2">
      <c r="U6190" s="398"/>
    </row>
    <row r="6191" spans="21:21" x14ac:dyDescent="0.2">
      <c r="U6191" s="398"/>
    </row>
    <row r="6192" spans="21:21" x14ac:dyDescent="0.2">
      <c r="U6192" s="398"/>
    </row>
    <row r="6193" spans="21:21" x14ac:dyDescent="0.2">
      <c r="U6193" s="398"/>
    </row>
    <row r="6194" spans="21:21" x14ac:dyDescent="0.2">
      <c r="U6194" s="398"/>
    </row>
    <row r="6195" spans="21:21" x14ac:dyDescent="0.2">
      <c r="U6195" s="398"/>
    </row>
    <row r="6196" spans="21:21" x14ac:dyDescent="0.2">
      <c r="U6196" s="398"/>
    </row>
    <row r="6197" spans="21:21" x14ac:dyDescent="0.2">
      <c r="U6197" s="398"/>
    </row>
    <row r="6198" spans="21:21" x14ac:dyDescent="0.2">
      <c r="U6198" s="398"/>
    </row>
    <row r="6199" spans="21:21" x14ac:dyDescent="0.2">
      <c r="U6199" s="398"/>
    </row>
    <row r="6200" spans="21:21" x14ac:dyDescent="0.2">
      <c r="U6200" s="398"/>
    </row>
    <row r="6201" spans="21:21" x14ac:dyDescent="0.2">
      <c r="U6201" s="398"/>
    </row>
    <row r="6202" spans="21:21" x14ac:dyDescent="0.2">
      <c r="U6202" s="398"/>
    </row>
    <row r="6203" spans="21:21" x14ac:dyDescent="0.2">
      <c r="U6203" s="398"/>
    </row>
    <row r="6204" spans="21:21" x14ac:dyDescent="0.2">
      <c r="U6204" s="398"/>
    </row>
    <row r="6205" spans="21:21" x14ac:dyDescent="0.2">
      <c r="U6205" s="398"/>
    </row>
    <row r="6206" spans="21:21" x14ac:dyDescent="0.2">
      <c r="U6206" s="398"/>
    </row>
    <row r="6207" spans="21:21" x14ac:dyDescent="0.2">
      <c r="U6207" s="398"/>
    </row>
    <row r="6208" spans="21:21" x14ac:dyDescent="0.2">
      <c r="U6208" s="398"/>
    </row>
    <row r="6209" spans="21:21" x14ac:dyDescent="0.2">
      <c r="U6209" s="398"/>
    </row>
    <row r="6210" spans="21:21" x14ac:dyDescent="0.2">
      <c r="U6210" s="398"/>
    </row>
    <row r="6211" spans="21:21" x14ac:dyDescent="0.2">
      <c r="U6211" s="398"/>
    </row>
    <row r="6212" spans="21:21" x14ac:dyDescent="0.2">
      <c r="U6212" s="398"/>
    </row>
    <row r="6213" spans="21:21" x14ac:dyDescent="0.2">
      <c r="U6213" s="398"/>
    </row>
    <row r="6214" spans="21:21" x14ac:dyDescent="0.2">
      <c r="U6214" s="398"/>
    </row>
    <row r="6215" spans="21:21" x14ac:dyDescent="0.2">
      <c r="U6215" s="398"/>
    </row>
    <row r="6216" spans="21:21" x14ac:dyDescent="0.2">
      <c r="U6216" s="398"/>
    </row>
    <row r="6217" spans="21:21" x14ac:dyDescent="0.2">
      <c r="U6217" s="398"/>
    </row>
    <row r="6218" spans="21:21" x14ac:dyDescent="0.2">
      <c r="U6218" s="398"/>
    </row>
    <row r="6219" spans="21:21" x14ac:dyDescent="0.2">
      <c r="U6219" s="398"/>
    </row>
    <row r="6220" spans="21:21" x14ac:dyDescent="0.2">
      <c r="U6220" s="398"/>
    </row>
    <row r="6221" spans="21:21" x14ac:dyDescent="0.2">
      <c r="U6221" s="398"/>
    </row>
    <row r="6222" spans="21:21" x14ac:dyDescent="0.2">
      <c r="U6222" s="398"/>
    </row>
    <row r="6223" spans="21:21" x14ac:dyDescent="0.2">
      <c r="U6223" s="398"/>
    </row>
    <row r="6224" spans="21:21" x14ac:dyDescent="0.2">
      <c r="U6224" s="398"/>
    </row>
    <row r="6225" spans="21:21" x14ac:dyDescent="0.2">
      <c r="U6225" s="398"/>
    </row>
    <row r="6226" spans="21:21" x14ac:dyDescent="0.2">
      <c r="U6226" s="398"/>
    </row>
    <row r="6227" spans="21:21" x14ac:dyDescent="0.2">
      <c r="U6227" s="398"/>
    </row>
    <row r="6228" spans="21:21" x14ac:dyDescent="0.2">
      <c r="U6228" s="398"/>
    </row>
    <row r="6229" spans="21:21" x14ac:dyDescent="0.2">
      <c r="U6229" s="398"/>
    </row>
    <row r="6230" spans="21:21" x14ac:dyDescent="0.2">
      <c r="U6230" s="398"/>
    </row>
    <row r="6231" spans="21:21" x14ac:dyDescent="0.2">
      <c r="U6231" s="398"/>
    </row>
    <row r="6232" spans="21:21" x14ac:dyDescent="0.2">
      <c r="U6232" s="398"/>
    </row>
    <row r="6233" spans="21:21" x14ac:dyDescent="0.2">
      <c r="U6233" s="398"/>
    </row>
    <row r="6234" spans="21:21" x14ac:dyDescent="0.2">
      <c r="U6234" s="398"/>
    </row>
    <row r="6235" spans="21:21" x14ac:dyDescent="0.2">
      <c r="U6235" s="398"/>
    </row>
    <row r="6236" spans="21:21" x14ac:dyDescent="0.2">
      <c r="U6236" s="398"/>
    </row>
    <row r="6237" spans="21:21" x14ac:dyDescent="0.2">
      <c r="U6237" s="398"/>
    </row>
    <row r="6238" spans="21:21" x14ac:dyDescent="0.2">
      <c r="U6238" s="398"/>
    </row>
    <row r="6239" spans="21:21" x14ac:dyDescent="0.2">
      <c r="U6239" s="398"/>
    </row>
    <row r="6240" spans="21:21" x14ac:dyDescent="0.2">
      <c r="U6240" s="398"/>
    </row>
    <row r="6241" spans="21:21" x14ac:dyDescent="0.2">
      <c r="U6241" s="398"/>
    </row>
    <row r="6242" spans="21:21" x14ac:dyDescent="0.2">
      <c r="U6242" s="398"/>
    </row>
    <row r="6243" spans="21:21" x14ac:dyDescent="0.2">
      <c r="U6243" s="398"/>
    </row>
    <row r="6244" spans="21:21" x14ac:dyDescent="0.2">
      <c r="U6244" s="398"/>
    </row>
    <row r="6245" spans="21:21" x14ac:dyDescent="0.2">
      <c r="U6245" s="398"/>
    </row>
    <row r="6246" spans="21:21" x14ac:dyDescent="0.2">
      <c r="U6246" s="398"/>
    </row>
    <row r="6247" spans="21:21" x14ac:dyDescent="0.2">
      <c r="U6247" s="398"/>
    </row>
    <row r="6248" spans="21:21" x14ac:dyDescent="0.2">
      <c r="U6248" s="398"/>
    </row>
    <row r="6249" spans="21:21" x14ac:dyDescent="0.2">
      <c r="U6249" s="398"/>
    </row>
    <row r="6250" spans="21:21" x14ac:dyDescent="0.2">
      <c r="U6250" s="398"/>
    </row>
    <row r="6251" spans="21:21" x14ac:dyDescent="0.2">
      <c r="U6251" s="398"/>
    </row>
    <row r="6252" spans="21:21" x14ac:dyDescent="0.2">
      <c r="U6252" s="398"/>
    </row>
    <row r="6253" spans="21:21" x14ac:dyDescent="0.2">
      <c r="U6253" s="398"/>
    </row>
    <row r="6254" spans="21:21" x14ac:dyDescent="0.2">
      <c r="U6254" s="398"/>
    </row>
    <row r="6255" spans="21:21" x14ac:dyDescent="0.2">
      <c r="U6255" s="398"/>
    </row>
    <row r="6256" spans="21:21" x14ac:dyDescent="0.2">
      <c r="U6256" s="398"/>
    </row>
    <row r="6257" spans="21:21" x14ac:dyDescent="0.2">
      <c r="U6257" s="398"/>
    </row>
    <row r="6258" spans="21:21" x14ac:dyDescent="0.2">
      <c r="U6258" s="398"/>
    </row>
    <row r="6259" spans="21:21" x14ac:dyDescent="0.2">
      <c r="U6259" s="398"/>
    </row>
    <row r="6260" spans="21:21" x14ac:dyDescent="0.2">
      <c r="U6260" s="398"/>
    </row>
    <row r="6261" spans="21:21" x14ac:dyDescent="0.2">
      <c r="U6261" s="398"/>
    </row>
    <row r="6262" spans="21:21" x14ac:dyDescent="0.2">
      <c r="U6262" s="398"/>
    </row>
    <row r="6263" spans="21:21" x14ac:dyDescent="0.2">
      <c r="U6263" s="398"/>
    </row>
    <row r="6264" spans="21:21" x14ac:dyDescent="0.2">
      <c r="U6264" s="398"/>
    </row>
    <row r="6265" spans="21:21" x14ac:dyDescent="0.2">
      <c r="U6265" s="398"/>
    </row>
    <row r="6266" spans="21:21" x14ac:dyDescent="0.2">
      <c r="U6266" s="398"/>
    </row>
    <row r="6267" spans="21:21" x14ac:dyDescent="0.2">
      <c r="U6267" s="398"/>
    </row>
    <row r="6268" spans="21:21" x14ac:dyDescent="0.2">
      <c r="U6268" s="398"/>
    </row>
    <row r="6269" spans="21:21" x14ac:dyDescent="0.2">
      <c r="U6269" s="398"/>
    </row>
    <row r="6270" spans="21:21" x14ac:dyDescent="0.2">
      <c r="U6270" s="398"/>
    </row>
    <row r="6271" spans="21:21" x14ac:dyDescent="0.2">
      <c r="U6271" s="398"/>
    </row>
    <row r="6272" spans="21:21" x14ac:dyDescent="0.2">
      <c r="U6272" s="398"/>
    </row>
    <row r="6273" spans="21:21" x14ac:dyDescent="0.2">
      <c r="U6273" s="398"/>
    </row>
    <row r="6274" spans="21:21" x14ac:dyDescent="0.2">
      <c r="U6274" s="398"/>
    </row>
    <row r="6275" spans="21:21" x14ac:dyDescent="0.2">
      <c r="U6275" s="398"/>
    </row>
    <row r="6276" spans="21:21" x14ac:dyDescent="0.2">
      <c r="U6276" s="398"/>
    </row>
    <row r="6277" spans="21:21" x14ac:dyDescent="0.2">
      <c r="U6277" s="398"/>
    </row>
    <row r="6278" spans="21:21" x14ac:dyDescent="0.2">
      <c r="U6278" s="398"/>
    </row>
    <row r="6279" spans="21:21" x14ac:dyDescent="0.2">
      <c r="U6279" s="398"/>
    </row>
    <row r="6280" spans="21:21" x14ac:dyDescent="0.2">
      <c r="U6280" s="398"/>
    </row>
    <row r="6281" spans="21:21" x14ac:dyDescent="0.2">
      <c r="U6281" s="398"/>
    </row>
    <row r="6282" spans="21:21" x14ac:dyDescent="0.2">
      <c r="U6282" s="398"/>
    </row>
    <row r="6283" spans="21:21" x14ac:dyDescent="0.2">
      <c r="U6283" s="398"/>
    </row>
    <row r="6284" spans="21:21" x14ac:dyDescent="0.2">
      <c r="U6284" s="398"/>
    </row>
    <row r="6285" spans="21:21" x14ac:dyDescent="0.2">
      <c r="U6285" s="398"/>
    </row>
    <row r="6286" spans="21:21" x14ac:dyDescent="0.2">
      <c r="U6286" s="398"/>
    </row>
    <row r="6287" spans="21:21" x14ac:dyDescent="0.2">
      <c r="U6287" s="398"/>
    </row>
    <row r="6288" spans="21:21" x14ac:dyDescent="0.2">
      <c r="U6288" s="398"/>
    </row>
    <row r="6289" spans="21:21" x14ac:dyDescent="0.2">
      <c r="U6289" s="398"/>
    </row>
    <row r="6290" spans="21:21" x14ac:dyDescent="0.2">
      <c r="U6290" s="398"/>
    </row>
    <row r="6291" spans="21:21" x14ac:dyDescent="0.2">
      <c r="U6291" s="398"/>
    </row>
    <row r="6292" spans="21:21" x14ac:dyDescent="0.2">
      <c r="U6292" s="398"/>
    </row>
    <row r="6293" spans="21:21" x14ac:dyDescent="0.2">
      <c r="U6293" s="398"/>
    </row>
    <row r="6294" spans="21:21" x14ac:dyDescent="0.2">
      <c r="U6294" s="398"/>
    </row>
    <row r="6295" spans="21:21" x14ac:dyDescent="0.2">
      <c r="U6295" s="398"/>
    </row>
    <row r="6296" spans="21:21" x14ac:dyDescent="0.2">
      <c r="U6296" s="398"/>
    </row>
    <row r="6297" spans="21:21" x14ac:dyDescent="0.2">
      <c r="U6297" s="398"/>
    </row>
    <row r="6298" spans="21:21" x14ac:dyDescent="0.2">
      <c r="U6298" s="398"/>
    </row>
    <row r="6299" spans="21:21" x14ac:dyDescent="0.2">
      <c r="U6299" s="398"/>
    </row>
    <row r="6300" spans="21:21" x14ac:dyDescent="0.2">
      <c r="U6300" s="398"/>
    </row>
    <row r="6301" spans="21:21" x14ac:dyDescent="0.2">
      <c r="U6301" s="398"/>
    </row>
    <row r="6302" spans="21:21" x14ac:dyDescent="0.2">
      <c r="U6302" s="398"/>
    </row>
    <row r="6303" spans="21:21" x14ac:dyDescent="0.2">
      <c r="U6303" s="398"/>
    </row>
    <row r="6304" spans="21:21" x14ac:dyDescent="0.2">
      <c r="U6304" s="398"/>
    </row>
    <row r="6305" spans="21:21" x14ac:dyDescent="0.2">
      <c r="U6305" s="398"/>
    </row>
    <row r="6306" spans="21:21" x14ac:dyDescent="0.2">
      <c r="U6306" s="398"/>
    </row>
    <row r="6307" spans="21:21" x14ac:dyDescent="0.2">
      <c r="U6307" s="398"/>
    </row>
    <row r="6308" spans="21:21" x14ac:dyDescent="0.2">
      <c r="U6308" s="398"/>
    </row>
    <row r="6309" spans="21:21" x14ac:dyDescent="0.2">
      <c r="U6309" s="398"/>
    </row>
    <row r="6310" spans="21:21" x14ac:dyDescent="0.2">
      <c r="U6310" s="398"/>
    </row>
    <row r="6311" spans="21:21" x14ac:dyDescent="0.2">
      <c r="U6311" s="398"/>
    </row>
    <row r="6312" spans="21:21" x14ac:dyDescent="0.2">
      <c r="U6312" s="398"/>
    </row>
    <row r="6313" spans="21:21" x14ac:dyDescent="0.2">
      <c r="U6313" s="398"/>
    </row>
    <row r="6314" spans="21:21" x14ac:dyDescent="0.2">
      <c r="U6314" s="398"/>
    </row>
    <row r="6315" spans="21:21" x14ac:dyDescent="0.2">
      <c r="U6315" s="398"/>
    </row>
    <row r="6316" spans="21:21" x14ac:dyDescent="0.2">
      <c r="U6316" s="398"/>
    </row>
    <row r="6317" spans="21:21" x14ac:dyDescent="0.2">
      <c r="U6317" s="398"/>
    </row>
    <row r="6318" spans="21:21" x14ac:dyDescent="0.2">
      <c r="U6318" s="398"/>
    </row>
    <row r="6319" spans="21:21" x14ac:dyDescent="0.2">
      <c r="U6319" s="398"/>
    </row>
    <row r="6320" spans="21:21" x14ac:dyDescent="0.2">
      <c r="U6320" s="398"/>
    </row>
    <row r="6321" spans="21:21" x14ac:dyDescent="0.2">
      <c r="U6321" s="398"/>
    </row>
    <row r="6322" spans="21:21" x14ac:dyDescent="0.2">
      <c r="U6322" s="398"/>
    </row>
    <row r="6323" spans="21:21" x14ac:dyDescent="0.2">
      <c r="U6323" s="398"/>
    </row>
    <row r="6324" spans="21:21" x14ac:dyDescent="0.2">
      <c r="U6324" s="398"/>
    </row>
    <row r="6325" spans="21:21" x14ac:dyDescent="0.2">
      <c r="U6325" s="398"/>
    </row>
    <row r="6326" spans="21:21" x14ac:dyDescent="0.2">
      <c r="U6326" s="398"/>
    </row>
    <row r="6327" spans="21:21" x14ac:dyDescent="0.2">
      <c r="U6327" s="398"/>
    </row>
    <row r="6328" spans="21:21" x14ac:dyDescent="0.2">
      <c r="U6328" s="398"/>
    </row>
    <row r="6329" spans="21:21" x14ac:dyDescent="0.2">
      <c r="U6329" s="398"/>
    </row>
    <row r="6330" spans="21:21" x14ac:dyDescent="0.2">
      <c r="U6330" s="398"/>
    </row>
    <row r="6331" spans="21:21" x14ac:dyDescent="0.2">
      <c r="U6331" s="398"/>
    </row>
    <row r="6332" spans="21:21" x14ac:dyDescent="0.2">
      <c r="U6332" s="398"/>
    </row>
    <row r="6333" spans="21:21" x14ac:dyDescent="0.2">
      <c r="U6333" s="398"/>
    </row>
    <row r="6334" spans="21:21" x14ac:dyDescent="0.2">
      <c r="U6334" s="398"/>
    </row>
    <row r="6335" spans="21:21" x14ac:dyDescent="0.2">
      <c r="U6335" s="398"/>
    </row>
    <row r="6336" spans="21:21" x14ac:dyDescent="0.2">
      <c r="U6336" s="398"/>
    </row>
    <row r="6337" spans="21:21" x14ac:dyDescent="0.2">
      <c r="U6337" s="398"/>
    </row>
    <row r="6338" spans="21:21" x14ac:dyDescent="0.2">
      <c r="U6338" s="398"/>
    </row>
    <row r="6339" spans="21:21" x14ac:dyDescent="0.2">
      <c r="U6339" s="398"/>
    </row>
    <row r="6340" spans="21:21" x14ac:dyDescent="0.2">
      <c r="U6340" s="398"/>
    </row>
    <row r="6341" spans="21:21" x14ac:dyDescent="0.2">
      <c r="U6341" s="398"/>
    </row>
    <row r="6342" spans="21:21" x14ac:dyDescent="0.2">
      <c r="U6342" s="398"/>
    </row>
    <row r="6343" spans="21:21" x14ac:dyDescent="0.2">
      <c r="U6343" s="398"/>
    </row>
    <row r="6344" spans="21:21" x14ac:dyDescent="0.2">
      <c r="U6344" s="398"/>
    </row>
    <row r="6345" spans="21:21" x14ac:dyDescent="0.2">
      <c r="U6345" s="398"/>
    </row>
    <row r="6346" spans="21:21" x14ac:dyDescent="0.2">
      <c r="U6346" s="398"/>
    </row>
    <row r="6347" spans="21:21" x14ac:dyDescent="0.2">
      <c r="U6347" s="398"/>
    </row>
    <row r="6348" spans="21:21" x14ac:dyDescent="0.2">
      <c r="U6348" s="398"/>
    </row>
    <row r="6349" spans="21:21" x14ac:dyDescent="0.2">
      <c r="U6349" s="398"/>
    </row>
    <row r="6350" spans="21:21" x14ac:dyDescent="0.2">
      <c r="U6350" s="398"/>
    </row>
    <row r="6351" spans="21:21" x14ac:dyDescent="0.2">
      <c r="U6351" s="398"/>
    </row>
    <row r="6352" spans="21:21" x14ac:dyDescent="0.2">
      <c r="U6352" s="398"/>
    </row>
    <row r="6353" spans="21:21" x14ac:dyDescent="0.2">
      <c r="U6353" s="398"/>
    </row>
    <row r="6354" spans="21:21" x14ac:dyDescent="0.2">
      <c r="U6354" s="398"/>
    </row>
    <row r="6355" spans="21:21" x14ac:dyDescent="0.2">
      <c r="U6355" s="398"/>
    </row>
    <row r="6356" spans="21:21" x14ac:dyDescent="0.2">
      <c r="U6356" s="398"/>
    </row>
    <row r="6357" spans="21:21" x14ac:dyDescent="0.2">
      <c r="U6357" s="398"/>
    </row>
    <row r="6358" spans="21:21" x14ac:dyDescent="0.2">
      <c r="U6358" s="398"/>
    </row>
    <row r="6359" spans="21:21" x14ac:dyDescent="0.2">
      <c r="U6359" s="398"/>
    </row>
    <row r="6360" spans="21:21" x14ac:dyDescent="0.2">
      <c r="U6360" s="398"/>
    </row>
    <row r="6361" spans="21:21" x14ac:dyDescent="0.2">
      <c r="U6361" s="398"/>
    </row>
    <row r="6362" spans="21:21" x14ac:dyDescent="0.2">
      <c r="U6362" s="398"/>
    </row>
    <row r="6363" spans="21:21" x14ac:dyDescent="0.2">
      <c r="U6363" s="398"/>
    </row>
    <row r="6364" spans="21:21" x14ac:dyDescent="0.2">
      <c r="U6364" s="398"/>
    </row>
    <row r="6365" spans="21:21" x14ac:dyDescent="0.2">
      <c r="U6365" s="398"/>
    </row>
    <row r="6366" spans="21:21" x14ac:dyDescent="0.2">
      <c r="U6366" s="398"/>
    </row>
    <row r="6367" spans="21:21" x14ac:dyDescent="0.2">
      <c r="U6367" s="398"/>
    </row>
    <row r="6368" spans="21:21" x14ac:dyDescent="0.2">
      <c r="U6368" s="398"/>
    </row>
    <row r="6369" spans="21:21" x14ac:dyDescent="0.2">
      <c r="U6369" s="398"/>
    </row>
    <row r="6370" spans="21:21" x14ac:dyDescent="0.2">
      <c r="U6370" s="398"/>
    </row>
    <row r="6371" spans="21:21" x14ac:dyDescent="0.2">
      <c r="U6371" s="398"/>
    </row>
    <row r="6372" spans="21:21" x14ac:dyDescent="0.2">
      <c r="U6372" s="398"/>
    </row>
    <row r="6373" spans="21:21" x14ac:dyDescent="0.2">
      <c r="U6373" s="398"/>
    </row>
    <row r="6374" spans="21:21" x14ac:dyDescent="0.2">
      <c r="U6374" s="398"/>
    </row>
    <row r="6375" spans="21:21" x14ac:dyDescent="0.2">
      <c r="U6375" s="398"/>
    </row>
    <row r="6376" spans="21:21" x14ac:dyDescent="0.2">
      <c r="U6376" s="398"/>
    </row>
    <row r="6377" spans="21:21" x14ac:dyDescent="0.2">
      <c r="U6377" s="398"/>
    </row>
    <row r="6378" spans="21:21" x14ac:dyDescent="0.2">
      <c r="U6378" s="398"/>
    </row>
    <row r="6379" spans="21:21" x14ac:dyDescent="0.2">
      <c r="U6379" s="398"/>
    </row>
    <row r="6380" spans="21:21" x14ac:dyDescent="0.2">
      <c r="U6380" s="398"/>
    </row>
    <row r="6381" spans="21:21" x14ac:dyDescent="0.2">
      <c r="U6381" s="398"/>
    </row>
    <row r="6382" spans="21:21" x14ac:dyDescent="0.2">
      <c r="U6382" s="398"/>
    </row>
    <row r="6383" spans="21:21" x14ac:dyDescent="0.2">
      <c r="U6383" s="398"/>
    </row>
    <row r="6384" spans="21:21" x14ac:dyDescent="0.2">
      <c r="U6384" s="398"/>
    </row>
    <row r="6385" spans="21:21" x14ac:dyDescent="0.2">
      <c r="U6385" s="398"/>
    </row>
    <row r="6386" spans="21:21" x14ac:dyDescent="0.2">
      <c r="U6386" s="398"/>
    </row>
    <row r="6387" spans="21:21" x14ac:dyDescent="0.2">
      <c r="U6387" s="398"/>
    </row>
    <row r="6388" spans="21:21" x14ac:dyDescent="0.2">
      <c r="U6388" s="398"/>
    </row>
    <row r="6389" spans="21:21" x14ac:dyDescent="0.2">
      <c r="U6389" s="398"/>
    </row>
    <row r="6390" spans="21:21" x14ac:dyDescent="0.2">
      <c r="U6390" s="398"/>
    </row>
    <row r="6391" spans="21:21" x14ac:dyDescent="0.2">
      <c r="U6391" s="398"/>
    </row>
    <row r="6392" spans="21:21" x14ac:dyDescent="0.2">
      <c r="U6392" s="398"/>
    </row>
    <row r="6393" spans="21:21" x14ac:dyDescent="0.2">
      <c r="U6393" s="398"/>
    </row>
    <row r="6394" spans="21:21" x14ac:dyDescent="0.2">
      <c r="U6394" s="398"/>
    </row>
    <row r="6395" spans="21:21" x14ac:dyDescent="0.2">
      <c r="U6395" s="398"/>
    </row>
    <row r="6396" spans="21:21" x14ac:dyDescent="0.2">
      <c r="U6396" s="398"/>
    </row>
    <row r="6397" spans="21:21" x14ac:dyDescent="0.2">
      <c r="U6397" s="398"/>
    </row>
    <row r="6398" spans="21:21" x14ac:dyDescent="0.2">
      <c r="U6398" s="398"/>
    </row>
    <row r="6399" spans="21:21" x14ac:dyDescent="0.2">
      <c r="U6399" s="398"/>
    </row>
    <row r="6400" spans="21:21" x14ac:dyDescent="0.2">
      <c r="U6400" s="398"/>
    </row>
    <row r="6401" spans="21:21" x14ac:dyDescent="0.2">
      <c r="U6401" s="398"/>
    </row>
    <row r="6402" spans="21:21" x14ac:dyDescent="0.2">
      <c r="U6402" s="398"/>
    </row>
    <row r="6403" spans="21:21" x14ac:dyDescent="0.2">
      <c r="U6403" s="398"/>
    </row>
    <row r="6404" spans="21:21" x14ac:dyDescent="0.2">
      <c r="U6404" s="398"/>
    </row>
    <row r="6405" spans="21:21" x14ac:dyDescent="0.2">
      <c r="U6405" s="398"/>
    </row>
    <row r="6406" spans="21:21" x14ac:dyDescent="0.2">
      <c r="U6406" s="398"/>
    </row>
    <row r="6407" spans="21:21" x14ac:dyDescent="0.2">
      <c r="U6407" s="398"/>
    </row>
    <row r="6408" spans="21:21" x14ac:dyDescent="0.2">
      <c r="U6408" s="398"/>
    </row>
    <row r="6409" spans="21:21" x14ac:dyDescent="0.2">
      <c r="U6409" s="398"/>
    </row>
    <row r="6410" spans="21:21" x14ac:dyDescent="0.2">
      <c r="U6410" s="398"/>
    </row>
    <row r="6411" spans="21:21" x14ac:dyDescent="0.2">
      <c r="U6411" s="398"/>
    </row>
    <row r="6412" spans="21:21" x14ac:dyDescent="0.2">
      <c r="U6412" s="398"/>
    </row>
    <row r="6413" spans="21:21" x14ac:dyDescent="0.2">
      <c r="U6413" s="398"/>
    </row>
    <row r="6414" spans="21:21" x14ac:dyDescent="0.2">
      <c r="U6414" s="398"/>
    </row>
    <row r="6415" spans="21:21" x14ac:dyDescent="0.2">
      <c r="U6415" s="398"/>
    </row>
    <row r="6416" spans="21:21" x14ac:dyDescent="0.2">
      <c r="U6416" s="398"/>
    </row>
    <row r="6417" spans="21:21" x14ac:dyDescent="0.2">
      <c r="U6417" s="398"/>
    </row>
    <row r="6418" spans="21:21" x14ac:dyDescent="0.2">
      <c r="U6418" s="398"/>
    </row>
    <row r="6419" spans="21:21" x14ac:dyDescent="0.2">
      <c r="U6419" s="398"/>
    </row>
    <row r="6420" spans="21:21" x14ac:dyDescent="0.2">
      <c r="U6420" s="398"/>
    </row>
    <row r="6421" spans="21:21" x14ac:dyDescent="0.2">
      <c r="U6421" s="398"/>
    </row>
    <row r="6422" spans="21:21" x14ac:dyDescent="0.2">
      <c r="U6422" s="398"/>
    </row>
    <row r="6423" spans="21:21" x14ac:dyDescent="0.2">
      <c r="U6423" s="398"/>
    </row>
    <row r="6424" spans="21:21" x14ac:dyDescent="0.2">
      <c r="U6424" s="398"/>
    </row>
    <row r="6425" spans="21:21" x14ac:dyDescent="0.2">
      <c r="U6425" s="398"/>
    </row>
    <row r="6426" spans="21:21" x14ac:dyDescent="0.2">
      <c r="U6426" s="398"/>
    </row>
    <row r="6427" spans="21:21" x14ac:dyDescent="0.2">
      <c r="U6427" s="398"/>
    </row>
    <row r="6428" spans="21:21" x14ac:dyDescent="0.2">
      <c r="U6428" s="398"/>
    </row>
    <row r="6429" spans="21:21" x14ac:dyDescent="0.2">
      <c r="U6429" s="398"/>
    </row>
    <row r="6430" spans="21:21" x14ac:dyDescent="0.2">
      <c r="U6430" s="398"/>
    </row>
    <row r="6431" spans="21:21" x14ac:dyDescent="0.2">
      <c r="U6431" s="398"/>
    </row>
    <row r="6432" spans="21:21" x14ac:dyDescent="0.2">
      <c r="U6432" s="398"/>
    </row>
    <row r="6433" spans="21:21" x14ac:dyDescent="0.2">
      <c r="U6433" s="398"/>
    </row>
    <row r="6434" spans="21:21" x14ac:dyDescent="0.2">
      <c r="U6434" s="398"/>
    </row>
    <row r="6435" spans="21:21" x14ac:dyDescent="0.2">
      <c r="U6435" s="398"/>
    </row>
    <row r="6436" spans="21:21" x14ac:dyDescent="0.2">
      <c r="U6436" s="398"/>
    </row>
    <row r="6437" spans="21:21" x14ac:dyDescent="0.2">
      <c r="U6437" s="398"/>
    </row>
    <row r="6438" spans="21:21" x14ac:dyDescent="0.2">
      <c r="U6438" s="398"/>
    </row>
    <row r="6439" spans="21:21" x14ac:dyDescent="0.2">
      <c r="U6439" s="398"/>
    </row>
    <row r="6440" spans="21:21" x14ac:dyDescent="0.2">
      <c r="U6440" s="398"/>
    </row>
    <row r="6441" spans="21:21" x14ac:dyDescent="0.2">
      <c r="U6441" s="398"/>
    </row>
    <row r="6442" spans="21:21" x14ac:dyDescent="0.2">
      <c r="U6442" s="398"/>
    </row>
    <row r="6443" spans="21:21" x14ac:dyDescent="0.2">
      <c r="U6443" s="398"/>
    </row>
    <row r="6444" spans="21:21" x14ac:dyDescent="0.2">
      <c r="U6444" s="398"/>
    </row>
    <row r="6445" spans="21:21" x14ac:dyDescent="0.2">
      <c r="U6445" s="398"/>
    </row>
    <row r="6446" spans="21:21" x14ac:dyDescent="0.2">
      <c r="U6446" s="398"/>
    </row>
    <row r="6447" spans="21:21" x14ac:dyDescent="0.2">
      <c r="U6447" s="398"/>
    </row>
    <row r="6448" spans="21:21" x14ac:dyDescent="0.2">
      <c r="U6448" s="398"/>
    </row>
    <row r="6449" spans="21:21" x14ac:dyDescent="0.2">
      <c r="U6449" s="398"/>
    </row>
    <row r="6450" spans="21:21" x14ac:dyDescent="0.2">
      <c r="U6450" s="398"/>
    </row>
    <row r="6451" spans="21:21" x14ac:dyDescent="0.2">
      <c r="U6451" s="398"/>
    </row>
    <row r="6452" spans="21:21" x14ac:dyDescent="0.2">
      <c r="U6452" s="398"/>
    </row>
    <row r="6453" spans="21:21" x14ac:dyDescent="0.2">
      <c r="U6453" s="398"/>
    </row>
    <row r="6454" spans="21:21" x14ac:dyDescent="0.2">
      <c r="U6454" s="398"/>
    </row>
    <row r="6455" spans="21:21" x14ac:dyDescent="0.2">
      <c r="U6455" s="398"/>
    </row>
    <row r="6456" spans="21:21" x14ac:dyDescent="0.2">
      <c r="U6456" s="398"/>
    </row>
    <row r="6457" spans="21:21" x14ac:dyDescent="0.2">
      <c r="U6457" s="398"/>
    </row>
    <row r="6458" spans="21:21" x14ac:dyDescent="0.2">
      <c r="U6458" s="398"/>
    </row>
    <row r="6459" spans="21:21" x14ac:dyDescent="0.2">
      <c r="U6459" s="398"/>
    </row>
    <row r="6460" spans="21:21" x14ac:dyDescent="0.2">
      <c r="U6460" s="398"/>
    </row>
    <row r="6461" spans="21:21" x14ac:dyDescent="0.2">
      <c r="U6461" s="398"/>
    </row>
    <row r="6462" spans="21:21" x14ac:dyDescent="0.2">
      <c r="U6462" s="398"/>
    </row>
    <row r="6463" spans="21:21" x14ac:dyDescent="0.2">
      <c r="U6463" s="398"/>
    </row>
    <row r="6464" spans="21:21" x14ac:dyDescent="0.2">
      <c r="U6464" s="398"/>
    </row>
    <row r="6465" spans="21:21" x14ac:dyDescent="0.2">
      <c r="U6465" s="398"/>
    </row>
    <row r="6466" spans="21:21" x14ac:dyDescent="0.2">
      <c r="U6466" s="398"/>
    </row>
    <row r="6467" spans="21:21" x14ac:dyDescent="0.2">
      <c r="U6467" s="398"/>
    </row>
    <row r="6468" spans="21:21" x14ac:dyDescent="0.2">
      <c r="U6468" s="398"/>
    </row>
    <row r="6469" spans="21:21" x14ac:dyDescent="0.2">
      <c r="U6469" s="398"/>
    </row>
    <row r="6470" spans="21:21" x14ac:dyDescent="0.2">
      <c r="U6470" s="398"/>
    </row>
    <row r="6471" spans="21:21" x14ac:dyDescent="0.2">
      <c r="U6471" s="398"/>
    </row>
    <row r="6472" spans="21:21" x14ac:dyDescent="0.2">
      <c r="U6472" s="398"/>
    </row>
    <row r="6473" spans="21:21" x14ac:dyDescent="0.2">
      <c r="U6473" s="398"/>
    </row>
    <row r="6474" spans="21:21" x14ac:dyDescent="0.2">
      <c r="U6474" s="398"/>
    </row>
    <row r="6475" spans="21:21" x14ac:dyDescent="0.2">
      <c r="U6475" s="398"/>
    </row>
    <row r="6476" spans="21:21" x14ac:dyDescent="0.2">
      <c r="U6476" s="398"/>
    </row>
    <row r="6477" spans="21:21" x14ac:dyDescent="0.2">
      <c r="U6477" s="398"/>
    </row>
    <row r="6478" spans="21:21" x14ac:dyDescent="0.2">
      <c r="U6478" s="398"/>
    </row>
    <row r="6479" spans="21:21" x14ac:dyDescent="0.2">
      <c r="U6479" s="398"/>
    </row>
    <row r="6480" spans="21:21" x14ac:dyDescent="0.2">
      <c r="U6480" s="398"/>
    </row>
    <row r="6481" spans="21:21" x14ac:dyDescent="0.2">
      <c r="U6481" s="398"/>
    </row>
    <row r="6482" spans="21:21" x14ac:dyDescent="0.2">
      <c r="U6482" s="398"/>
    </row>
    <row r="6483" spans="21:21" x14ac:dyDescent="0.2">
      <c r="U6483" s="398"/>
    </row>
    <row r="6484" spans="21:21" x14ac:dyDescent="0.2">
      <c r="U6484" s="398"/>
    </row>
    <row r="6485" spans="21:21" x14ac:dyDescent="0.2">
      <c r="U6485" s="398"/>
    </row>
    <row r="6486" spans="21:21" x14ac:dyDescent="0.2">
      <c r="U6486" s="398"/>
    </row>
    <row r="6487" spans="21:21" x14ac:dyDescent="0.2">
      <c r="U6487" s="398"/>
    </row>
    <row r="6488" spans="21:21" x14ac:dyDescent="0.2">
      <c r="U6488" s="398"/>
    </row>
    <row r="6489" spans="21:21" x14ac:dyDescent="0.2">
      <c r="U6489" s="398"/>
    </row>
    <row r="6490" spans="21:21" x14ac:dyDescent="0.2">
      <c r="U6490" s="398"/>
    </row>
    <row r="6491" spans="21:21" x14ac:dyDescent="0.2">
      <c r="U6491" s="398"/>
    </row>
    <row r="6492" spans="21:21" x14ac:dyDescent="0.2">
      <c r="U6492" s="398"/>
    </row>
    <row r="6493" spans="21:21" x14ac:dyDescent="0.2">
      <c r="U6493" s="398"/>
    </row>
    <row r="6494" spans="21:21" x14ac:dyDescent="0.2">
      <c r="U6494" s="398"/>
    </row>
    <row r="6495" spans="21:21" x14ac:dyDescent="0.2">
      <c r="U6495" s="398"/>
    </row>
    <row r="6496" spans="21:21" x14ac:dyDescent="0.2">
      <c r="U6496" s="398"/>
    </row>
    <row r="6497" spans="21:21" x14ac:dyDescent="0.2">
      <c r="U6497" s="398"/>
    </row>
    <row r="6498" spans="21:21" x14ac:dyDescent="0.2">
      <c r="U6498" s="398"/>
    </row>
    <row r="6499" spans="21:21" x14ac:dyDescent="0.2">
      <c r="U6499" s="398"/>
    </row>
    <row r="6500" spans="21:21" x14ac:dyDescent="0.2">
      <c r="U6500" s="398"/>
    </row>
    <row r="6501" spans="21:21" x14ac:dyDescent="0.2">
      <c r="U6501" s="398"/>
    </row>
    <row r="6502" spans="21:21" x14ac:dyDescent="0.2">
      <c r="U6502" s="398"/>
    </row>
    <row r="6503" spans="21:21" x14ac:dyDescent="0.2">
      <c r="U6503" s="398"/>
    </row>
    <row r="6504" spans="21:21" x14ac:dyDescent="0.2">
      <c r="U6504" s="398"/>
    </row>
    <row r="6505" spans="21:21" x14ac:dyDescent="0.2">
      <c r="U6505" s="398"/>
    </row>
    <row r="6506" spans="21:21" x14ac:dyDescent="0.2">
      <c r="U6506" s="398"/>
    </row>
    <row r="6507" spans="21:21" x14ac:dyDescent="0.2">
      <c r="U6507" s="398"/>
    </row>
    <row r="6508" spans="21:21" x14ac:dyDescent="0.2">
      <c r="U6508" s="398"/>
    </row>
    <row r="6509" spans="21:21" x14ac:dyDescent="0.2">
      <c r="U6509" s="398"/>
    </row>
    <row r="6510" spans="21:21" x14ac:dyDescent="0.2">
      <c r="U6510" s="398"/>
    </row>
    <row r="6511" spans="21:21" x14ac:dyDescent="0.2">
      <c r="U6511" s="398"/>
    </row>
    <row r="6512" spans="21:21" x14ac:dyDescent="0.2">
      <c r="U6512" s="398"/>
    </row>
    <row r="6513" spans="21:21" x14ac:dyDescent="0.2">
      <c r="U6513" s="398"/>
    </row>
    <row r="6514" spans="21:21" x14ac:dyDescent="0.2">
      <c r="U6514" s="398"/>
    </row>
    <row r="6515" spans="21:21" x14ac:dyDescent="0.2">
      <c r="U6515" s="398"/>
    </row>
    <row r="6516" spans="21:21" x14ac:dyDescent="0.2">
      <c r="U6516" s="398"/>
    </row>
    <row r="6517" spans="21:21" x14ac:dyDescent="0.2">
      <c r="U6517" s="398"/>
    </row>
    <row r="6518" spans="21:21" x14ac:dyDescent="0.2">
      <c r="U6518" s="398"/>
    </row>
    <row r="6519" spans="21:21" x14ac:dyDescent="0.2">
      <c r="U6519" s="398"/>
    </row>
    <row r="6520" spans="21:21" x14ac:dyDescent="0.2">
      <c r="U6520" s="398"/>
    </row>
    <row r="6521" spans="21:21" x14ac:dyDescent="0.2">
      <c r="U6521" s="398"/>
    </row>
    <row r="6522" spans="21:21" x14ac:dyDescent="0.2">
      <c r="U6522" s="398"/>
    </row>
    <row r="6523" spans="21:21" x14ac:dyDescent="0.2">
      <c r="U6523" s="398"/>
    </row>
    <row r="6524" spans="21:21" x14ac:dyDescent="0.2">
      <c r="U6524" s="398"/>
    </row>
    <row r="6525" spans="21:21" x14ac:dyDescent="0.2">
      <c r="U6525" s="398"/>
    </row>
    <row r="6526" spans="21:21" x14ac:dyDescent="0.2">
      <c r="U6526" s="398"/>
    </row>
    <row r="6527" spans="21:21" x14ac:dyDescent="0.2">
      <c r="U6527" s="398"/>
    </row>
    <row r="6528" spans="21:21" x14ac:dyDescent="0.2">
      <c r="U6528" s="398"/>
    </row>
    <row r="6529" spans="21:21" x14ac:dyDescent="0.2">
      <c r="U6529" s="398"/>
    </row>
    <row r="6530" spans="21:21" x14ac:dyDescent="0.2">
      <c r="U6530" s="398"/>
    </row>
    <row r="6531" spans="21:21" x14ac:dyDescent="0.2">
      <c r="U6531" s="398"/>
    </row>
    <row r="6532" spans="21:21" x14ac:dyDescent="0.2">
      <c r="U6532" s="398"/>
    </row>
    <row r="6533" spans="21:21" x14ac:dyDescent="0.2">
      <c r="U6533" s="398"/>
    </row>
    <row r="6534" spans="21:21" x14ac:dyDescent="0.2">
      <c r="U6534" s="398"/>
    </row>
    <row r="6535" spans="21:21" x14ac:dyDescent="0.2">
      <c r="U6535" s="398"/>
    </row>
    <row r="6536" spans="21:21" x14ac:dyDescent="0.2">
      <c r="U6536" s="398"/>
    </row>
    <row r="6537" spans="21:21" x14ac:dyDescent="0.2">
      <c r="U6537" s="398"/>
    </row>
    <row r="6538" spans="21:21" x14ac:dyDescent="0.2">
      <c r="U6538" s="398"/>
    </row>
    <row r="6539" spans="21:21" x14ac:dyDescent="0.2">
      <c r="U6539" s="398"/>
    </row>
    <row r="6540" spans="21:21" x14ac:dyDescent="0.2">
      <c r="U6540" s="398"/>
    </row>
    <row r="6541" spans="21:21" x14ac:dyDescent="0.2">
      <c r="U6541" s="398"/>
    </row>
    <row r="6542" spans="21:21" x14ac:dyDescent="0.2">
      <c r="U6542" s="398"/>
    </row>
    <row r="6543" spans="21:21" x14ac:dyDescent="0.2">
      <c r="U6543" s="398"/>
    </row>
    <row r="6544" spans="21:21" x14ac:dyDescent="0.2">
      <c r="U6544" s="398"/>
    </row>
    <row r="6545" spans="21:21" x14ac:dyDescent="0.2">
      <c r="U6545" s="398"/>
    </row>
    <row r="6546" spans="21:21" x14ac:dyDescent="0.2">
      <c r="U6546" s="398"/>
    </row>
    <row r="6547" spans="21:21" x14ac:dyDescent="0.2">
      <c r="U6547" s="398"/>
    </row>
    <row r="6548" spans="21:21" x14ac:dyDescent="0.2">
      <c r="U6548" s="398"/>
    </row>
    <row r="6549" spans="21:21" x14ac:dyDescent="0.2">
      <c r="U6549" s="398"/>
    </row>
    <row r="6550" spans="21:21" x14ac:dyDescent="0.2">
      <c r="U6550" s="398"/>
    </row>
    <row r="6551" spans="21:21" x14ac:dyDescent="0.2">
      <c r="U6551" s="398"/>
    </row>
    <row r="6552" spans="21:21" x14ac:dyDescent="0.2">
      <c r="U6552" s="398"/>
    </row>
    <row r="6553" spans="21:21" x14ac:dyDescent="0.2">
      <c r="U6553" s="398"/>
    </row>
    <row r="6554" spans="21:21" x14ac:dyDescent="0.2">
      <c r="U6554" s="398"/>
    </row>
    <row r="6555" spans="21:21" x14ac:dyDescent="0.2">
      <c r="U6555" s="398"/>
    </row>
    <row r="6556" spans="21:21" x14ac:dyDescent="0.2">
      <c r="U6556" s="398"/>
    </row>
    <row r="6557" spans="21:21" x14ac:dyDescent="0.2">
      <c r="U6557" s="398"/>
    </row>
    <row r="6558" spans="21:21" x14ac:dyDescent="0.2">
      <c r="U6558" s="398"/>
    </row>
    <row r="6559" spans="21:21" x14ac:dyDescent="0.2">
      <c r="U6559" s="398"/>
    </row>
    <row r="6560" spans="21:21" x14ac:dyDescent="0.2">
      <c r="U6560" s="398"/>
    </row>
    <row r="6561" spans="21:21" x14ac:dyDescent="0.2">
      <c r="U6561" s="398"/>
    </row>
    <row r="6562" spans="21:21" x14ac:dyDescent="0.2">
      <c r="U6562" s="398"/>
    </row>
    <row r="6563" spans="21:21" x14ac:dyDescent="0.2">
      <c r="U6563" s="398"/>
    </row>
    <row r="6564" spans="21:21" x14ac:dyDescent="0.2">
      <c r="U6564" s="398"/>
    </row>
    <row r="6565" spans="21:21" x14ac:dyDescent="0.2">
      <c r="U6565" s="398"/>
    </row>
    <row r="6566" spans="21:21" x14ac:dyDescent="0.2">
      <c r="U6566" s="398"/>
    </row>
    <row r="6567" spans="21:21" x14ac:dyDescent="0.2">
      <c r="U6567" s="398"/>
    </row>
    <row r="6568" spans="21:21" x14ac:dyDescent="0.2">
      <c r="U6568" s="398"/>
    </row>
    <row r="6569" spans="21:21" x14ac:dyDescent="0.2">
      <c r="U6569" s="398"/>
    </row>
    <row r="6570" spans="21:21" x14ac:dyDescent="0.2">
      <c r="U6570" s="398"/>
    </row>
    <row r="6571" spans="21:21" x14ac:dyDescent="0.2">
      <c r="U6571" s="398"/>
    </row>
    <row r="6572" spans="21:21" x14ac:dyDescent="0.2">
      <c r="U6572" s="398"/>
    </row>
    <row r="6573" spans="21:21" x14ac:dyDescent="0.2">
      <c r="U6573" s="398"/>
    </row>
    <row r="6574" spans="21:21" x14ac:dyDescent="0.2">
      <c r="U6574" s="398"/>
    </row>
    <row r="6575" spans="21:21" x14ac:dyDescent="0.2">
      <c r="U6575" s="398"/>
    </row>
    <row r="6576" spans="21:21" x14ac:dyDescent="0.2">
      <c r="U6576" s="398"/>
    </row>
    <row r="6577" spans="21:21" x14ac:dyDescent="0.2">
      <c r="U6577" s="398"/>
    </row>
    <row r="6578" spans="21:21" x14ac:dyDescent="0.2">
      <c r="U6578" s="398"/>
    </row>
    <row r="6579" spans="21:21" x14ac:dyDescent="0.2">
      <c r="U6579" s="398"/>
    </row>
    <row r="6580" spans="21:21" x14ac:dyDescent="0.2">
      <c r="U6580" s="398"/>
    </row>
    <row r="6581" spans="21:21" x14ac:dyDescent="0.2">
      <c r="U6581" s="398"/>
    </row>
    <row r="6582" spans="21:21" x14ac:dyDescent="0.2">
      <c r="U6582" s="398"/>
    </row>
    <row r="6583" spans="21:21" x14ac:dyDescent="0.2">
      <c r="U6583" s="398"/>
    </row>
    <row r="6584" spans="21:21" x14ac:dyDescent="0.2">
      <c r="U6584" s="398"/>
    </row>
    <row r="6585" spans="21:21" x14ac:dyDescent="0.2">
      <c r="U6585" s="398"/>
    </row>
    <row r="6586" spans="21:21" x14ac:dyDescent="0.2">
      <c r="U6586" s="398"/>
    </row>
    <row r="6587" spans="21:21" x14ac:dyDescent="0.2">
      <c r="U6587" s="398"/>
    </row>
    <row r="6588" spans="21:21" x14ac:dyDescent="0.2">
      <c r="U6588" s="398"/>
    </row>
    <row r="6589" spans="21:21" x14ac:dyDescent="0.2">
      <c r="U6589" s="398"/>
    </row>
    <row r="6590" spans="21:21" x14ac:dyDescent="0.2">
      <c r="U6590" s="398"/>
    </row>
    <row r="6591" spans="21:21" x14ac:dyDescent="0.2">
      <c r="U6591" s="398"/>
    </row>
    <row r="6592" spans="21:21" x14ac:dyDescent="0.2">
      <c r="U6592" s="398"/>
    </row>
    <row r="6593" spans="21:21" x14ac:dyDescent="0.2">
      <c r="U6593" s="398"/>
    </row>
    <row r="6594" spans="21:21" x14ac:dyDescent="0.2">
      <c r="U6594" s="398"/>
    </row>
    <row r="6595" spans="21:21" x14ac:dyDescent="0.2">
      <c r="U6595" s="398"/>
    </row>
    <row r="6596" spans="21:21" x14ac:dyDescent="0.2">
      <c r="U6596" s="398"/>
    </row>
    <row r="6597" spans="21:21" x14ac:dyDescent="0.2">
      <c r="U6597" s="398"/>
    </row>
    <row r="6598" spans="21:21" x14ac:dyDescent="0.2">
      <c r="U6598" s="398"/>
    </row>
    <row r="6599" spans="21:21" x14ac:dyDescent="0.2">
      <c r="U6599" s="398"/>
    </row>
    <row r="6600" spans="21:21" x14ac:dyDescent="0.2">
      <c r="U6600" s="398"/>
    </row>
    <row r="6601" spans="21:21" x14ac:dyDescent="0.2">
      <c r="U6601" s="398"/>
    </row>
    <row r="6602" spans="21:21" x14ac:dyDescent="0.2">
      <c r="U6602" s="398"/>
    </row>
    <row r="6603" spans="21:21" x14ac:dyDescent="0.2">
      <c r="U6603" s="398"/>
    </row>
    <row r="6604" spans="21:21" x14ac:dyDescent="0.2">
      <c r="U6604" s="398"/>
    </row>
    <row r="6605" spans="21:21" x14ac:dyDescent="0.2">
      <c r="U6605" s="398"/>
    </row>
    <row r="6606" spans="21:21" x14ac:dyDescent="0.2">
      <c r="U6606" s="398"/>
    </row>
    <row r="6607" spans="21:21" x14ac:dyDescent="0.2">
      <c r="U6607" s="398"/>
    </row>
    <row r="6608" spans="21:21" x14ac:dyDescent="0.2">
      <c r="U6608" s="398"/>
    </row>
    <row r="6609" spans="21:21" x14ac:dyDescent="0.2">
      <c r="U6609" s="398"/>
    </row>
    <row r="6610" spans="21:21" x14ac:dyDescent="0.2">
      <c r="U6610" s="398"/>
    </row>
    <row r="6611" spans="21:21" x14ac:dyDescent="0.2">
      <c r="U6611" s="398"/>
    </row>
    <row r="6612" spans="21:21" x14ac:dyDescent="0.2">
      <c r="U6612" s="398"/>
    </row>
    <row r="6613" spans="21:21" x14ac:dyDescent="0.2">
      <c r="U6613" s="398"/>
    </row>
    <row r="6614" spans="21:21" x14ac:dyDescent="0.2">
      <c r="U6614" s="398"/>
    </row>
    <row r="6615" spans="21:21" x14ac:dyDescent="0.2">
      <c r="U6615" s="398"/>
    </row>
    <row r="6616" spans="21:21" x14ac:dyDescent="0.2">
      <c r="U6616" s="398"/>
    </row>
    <row r="6617" spans="21:21" x14ac:dyDescent="0.2">
      <c r="U6617" s="398"/>
    </row>
    <row r="6618" spans="21:21" x14ac:dyDescent="0.2">
      <c r="U6618" s="398"/>
    </row>
    <row r="6619" spans="21:21" x14ac:dyDescent="0.2">
      <c r="U6619" s="398"/>
    </row>
    <row r="6620" spans="21:21" x14ac:dyDescent="0.2">
      <c r="U6620" s="398"/>
    </row>
    <row r="6621" spans="21:21" x14ac:dyDescent="0.2">
      <c r="U6621" s="398"/>
    </row>
    <row r="6622" spans="21:21" x14ac:dyDescent="0.2">
      <c r="U6622" s="398"/>
    </row>
    <row r="6623" spans="21:21" x14ac:dyDescent="0.2">
      <c r="U6623" s="398"/>
    </row>
    <row r="6624" spans="21:21" x14ac:dyDescent="0.2">
      <c r="U6624" s="398"/>
    </row>
    <row r="6625" spans="21:21" x14ac:dyDescent="0.2">
      <c r="U6625" s="398"/>
    </row>
    <row r="6626" spans="21:21" x14ac:dyDescent="0.2">
      <c r="U6626" s="398"/>
    </row>
    <row r="6627" spans="21:21" x14ac:dyDescent="0.2">
      <c r="U6627" s="398"/>
    </row>
    <row r="6628" spans="21:21" x14ac:dyDescent="0.2">
      <c r="U6628" s="398"/>
    </row>
    <row r="6629" spans="21:21" x14ac:dyDescent="0.2">
      <c r="U6629" s="398"/>
    </row>
    <row r="6630" spans="21:21" x14ac:dyDescent="0.2">
      <c r="U6630" s="398"/>
    </row>
    <row r="6631" spans="21:21" x14ac:dyDescent="0.2">
      <c r="U6631" s="398"/>
    </row>
    <row r="6632" spans="21:21" x14ac:dyDescent="0.2">
      <c r="U6632" s="398"/>
    </row>
    <row r="6633" spans="21:21" x14ac:dyDescent="0.2">
      <c r="U6633" s="398"/>
    </row>
    <row r="6634" spans="21:21" x14ac:dyDescent="0.2">
      <c r="U6634" s="398"/>
    </row>
    <row r="6635" spans="21:21" x14ac:dyDescent="0.2">
      <c r="U6635" s="398"/>
    </row>
    <row r="6636" spans="21:21" x14ac:dyDescent="0.2">
      <c r="U6636" s="398"/>
    </row>
    <row r="6637" spans="21:21" x14ac:dyDescent="0.2">
      <c r="U6637" s="398"/>
    </row>
    <row r="6638" spans="21:21" x14ac:dyDescent="0.2">
      <c r="U6638" s="398"/>
    </row>
    <row r="6639" spans="21:21" x14ac:dyDescent="0.2">
      <c r="U6639" s="398"/>
    </row>
    <row r="6640" spans="21:21" x14ac:dyDescent="0.2">
      <c r="U6640" s="398"/>
    </row>
    <row r="6641" spans="21:21" x14ac:dyDescent="0.2">
      <c r="U6641" s="398"/>
    </row>
    <row r="6642" spans="21:21" x14ac:dyDescent="0.2">
      <c r="U6642" s="398"/>
    </row>
    <row r="6643" spans="21:21" x14ac:dyDescent="0.2">
      <c r="U6643" s="398"/>
    </row>
    <row r="6644" spans="21:21" x14ac:dyDescent="0.2">
      <c r="U6644" s="398"/>
    </row>
    <row r="6645" spans="21:21" x14ac:dyDescent="0.2">
      <c r="U6645" s="398"/>
    </row>
    <row r="6646" spans="21:21" x14ac:dyDescent="0.2">
      <c r="U6646" s="398"/>
    </row>
    <row r="6647" spans="21:21" x14ac:dyDescent="0.2">
      <c r="U6647" s="398"/>
    </row>
    <row r="6648" spans="21:21" x14ac:dyDescent="0.2">
      <c r="U6648" s="398"/>
    </row>
    <row r="6649" spans="21:21" x14ac:dyDescent="0.2">
      <c r="U6649" s="398"/>
    </row>
    <row r="6650" spans="21:21" x14ac:dyDescent="0.2">
      <c r="U6650" s="398"/>
    </row>
    <row r="6651" spans="21:21" x14ac:dyDescent="0.2">
      <c r="U6651" s="398"/>
    </row>
    <row r="6652" spans="21:21" x14ac:dyDescent="0.2">
      <c r="U6652" s="398"/>
    </row>
    <row r="6653" spans="21:21" x14ac:dyDescent="0.2">
      <c r="U6653" s="398"/>
    </row>
    <row r="6654" spans="21:21" x14ac:dyDescent="0.2">
      <c r="U6654" s="398"/>
    </row>
    <row r="6655" spans="21:21" x14ac:dyDescent="0.2">
      <c r="U6655" s="398"/>
    </row>
    <row r="6656" spans="21:21" x14ac:dyDescent="0.2">
      <c r="U6656" s="398"/>
    </row>
    <row r="6657" spans="21:21" x14ac:dyDescent="0.2">
      <c r="U6657" s="398"/>
    </row>
    <row r="6658" spans="21:21" x14ac:dyDescent="0.2">
      <c r="U6658" s="398"/>
    </row>
    <row r="6659" spans="21:21" x14ac:dyDescent="0.2">
      <c r="U6659" s="398"/>
    </row>
    <row r="6660" spans="21:21" x14ac:dyDescent="0.2">
      <c r="U6660" s="398"/>
    </row>
    <row r="6661" spans="21:21" x14ac:dyDescent="0.2">
      <c r="U6661" s="398"/>
    </row>
    <row r="6662" spans="21:21" x14ac:dyDescent="0.2">
      <c r="U6662" s="398"/>
    </row>
    <row r="6663" spans="21:21" x14ac:dyDescent="0.2">
      <c r="U6663" s="398"/>
    </row>
    <row r="6664" spans="21:21" x14ac:dyDescent="0.2">
      <c r="U6664" s="398"/>
    </row>
    <row r="6665" spans="21:21" x14ac:dyDescent="0.2">
      <c r="U6665" s="398"/>
    </row>
    <row r="6666" spans="21:21" x14ac:dyDescent="0.2">
      <c r="U6666" s="398"/>
    </row>
    <row r="6667" spans="21:21" x14ac:dyDescent="0.2">
      <c r="U6667" s="398"/>
    </row>
    <row r="6668" spans="21:21" x14ac:dyDescent="0.2">
      <c r="U6668" s="398"/>
    </row>
    <row r="6669" spans="21:21" x14ac:dyDescent="0.2">
      <c r="U6669" s="398"/>
    </row>
    <row r="6670" spans="21:21" x14ac:dyDescent="0.2">
      <c r="U6670" s="398"/>
    </row>
    <row r="6671" spans="21:21" x14ac:dyDescent="0.2">
      <c r="U6671" s="398"/>
    </row>
    <row r="6672" spans="21:21" x14ac:dyDescent="0.2">
      <c r="U6672" s="398"/>
    </row>
    <row r="6673" spans="21:21" x14ac:dyDescent="0.2">
      <c r="U6673" s="398"/>
    </row>
    <row r="6674" spans="21:21" x14ac:dyDescent="0.2">
      <c r="U6674" s="398"/>
    </row>
    <row r="6675" spans="21:21" x14ac:dyDescent="0.2">
      <c r="U6675" s="398"/>
    </row>
    <row r="6676" spans="21:21" x14ac:dyDescent="0.2">
      <c r="U6676" s="398"/>
    </row>
    <row r="6677" spans="21:21" x14ac:dyDescent="0.2">
      <c r="U6677" s="398"/>
    </row>
    <row r="6678" spans="21:21" x14ac:dyDescent="0.2">
      <c r="U6678" s="398"/>
    </row>
    <row r="6679" spans="21:21" x14ac:dyDescent="0.2">
      <c r="U6679" s="398"/>
    </row>
    <row r="6680" spans="21:21" x14ac:dyDescent="0.2">
      <c r="U6680" s="398"/>
    </row>
    <row r="6681" spans="21:21" x14ac:dyDescent="0.2">
      <c r="U6681" s="398"/>
    </row>
    <row r="6682" spans="21:21" x14ac:dyDescent="0.2">
      <c r="U6682" s="398"/>
    </row>
    <row r="6683" spans="21:21" x14ac:dyDescent="0.2">
      <c r="U6683" s="398"/>
    </row>
    <row r="6684" spans="21:21" x14ac:dyDescent="0.2">
      <c r="U6684" s="398"/>
    </row>
    <row r="6685" spans="21:21" x14ac:dyDescent="0.2">
      <c r="U6685" s="398"/>
    </row>
    <row r="6686" spans="21:21" x14ac:dyDescent="0.2">
      <c r="U6686" s="398"/>
    </row>
    <row r="6687" spans="21:21" x14ac:dyDescent="0.2">
      <c r="U6687" s="398"/>
    </row>
    <row r="6688" spans="21:21" x14ac:dyDescent="0.2">
      <c r="U6688" s="398"/>
    </row>
    <row r="6689" spans="21:21" x14ac:dyDescent="0.2">
      <c r="U6689" s="398"/>
    </row>
    <row r="6690" spans="21:21" x14ac:dyDescent="0.2">
      <c r="U6690" s="398"/>
    </row>
    <row r="6691" spans="21:21" x14ac:dyDescent="0.2">
      <c r="U6691" s="398"/>
    </row>
    <row r="6692" spans="21:21" x14ac:dyDescent="0.2">
      <c r="U6692" s="398"/>
    </row>
    <row r="6693" spans="21:21" x14ac:dyDescent="0.2">
      <c r="U6693" s="398"/>
    </row>
    <row r="6694" spans="21:21" x14ac:dyDescent="0.2">
      <c r="U6694" s="398"/>
    </row>
    <row r="6695" spans="21:21" x14ac:dyDescent="0.2">
      <c r="U6695" s="398"/>
    </row>
    <row r="6696" spans="21:21" x14ac:dyDescent="0.2">
      <c r="U6696" s="398"/>
    </row>
    <row r="6697" spans="21:21" x14ac:dyDescent="0.2">
      <c r="U6697" s="398"/>
    </row>
    <row r="6698" spans="21:21" x14ac:dyDescent="0.2">
      <c r="U6698" s="398"/>
    </row>
    <row r="6699" spans="21:21" x14ac:dyDescent="0.2">
      <c r="U6699" s="398"/>
    </row>
    <row r="6700" spans="21:21" x14ac:dyDescent="0.2">
      <c r="U6700" s="398"/>
    </row>
    <row r="6701" spans="21:21" x14ac:dyDescent="0.2">
      <c r="U6701" s="398"/>
    </row>
    <row r="6702" spans="21:21" x14ac:dyDescent="0.2">
      <c r="U6702" s="398"/>
    </row>
    <row r="6703" spans="21:21" x14ac:dyDescent="0.2">
      <c r="U6703" s="398"/>
    </row>
    <row r="6704" spans="21:21" x14ac:dyDescent="0.2">
      <c r="U6704" s="398"/>
    </row>
    <row r="6705" spans="21:21" x14ac:dyDescent="0.2">
      <c r="U6705" s="398"/>
    </row>
    <row r="6706" spans="21:21" x14ac:dyDescent="0.2">
      <c r="U6706" s="398"/>
    </row>
    <row r="6707" spans="21:21" x14ac:dyDescent="0.2">
      <c r="U6707" s="398"/>
    </row>
    <row r="6708" spans="21:21" x14ac:dyDescent="0.2">
      <c r="U6708" s="398"/>
    </row>
    <row r="6709" spans="21:21" x14ac:dyDescent="0.2">
      <c r="U6709" s="398"/>
    </row>
    <row r="6710" spans="21:21" x14ac:dyDescent="0.2">
      <c r="U6710" s="398"/>
    </row>
    <row r="6711" spans="21:21" x14ac:dyDescent="0.2">
      <c r="U6711" s="398"/>
    </row>
    <row r="6712" spans="21:21" x14ac:dyDescent="0.2">
      <c r="U6712" s="398"/>
    </row>
    <row r="6713" spans="21:21" x14ac:dyDescent="0.2">
      <c r="U6713" s="398"/>
    </row>
    <row r="6714" spans="21:21" x14ac:dyDescent="0.2">
      <c r="U6714" s="398"/>
    </row>
    <row r="6715" spans="21:21" x14ac:dyDescent="0.2">
      <c r="U6715" s="398"/>
    </row>
    <row r="6716" spans="21:21" x14ac:dyDescent="0.2">
      <c r="U6716" s="398"/>
    </row>
    <row r="6717" spans="21:21" x14ac:dyDescent="0.2">
      <c r="U6717" s="398"/>
    </row>
    <row r="6718" spans="21:21" x14ac:dyDescent="0.2">
      <c r="U6718" s="398"/>
    </row>
    <row r="6719" spans="21:21" x14ac:dyDescent="0.2">
      <c r="U6719" s="398"/>
    </row>
    <row r="6720" spans="21:21" x14ac:dyDescent="0.2">
      <c r="U6720" s="398"/>
    </row>
    <row r="6721" spans="21:21" x14ac:dyDescent="0.2">
      <c r="U6721" s="398"/>
    </row>
    <row r="6722" spans="21:21" x14ac:dyDescent="0.2">
      <c r="U6722" s="398"/>
    </row>
    <row r="6723" spans="21:21" x14ac:dyDescent="0.2">
      <c r="U6723" s="398"/>
    </row>
    <row r="6724" spans="21:21" x14ac:dyDescent="0.2">
      <c r="U6724" s="398"/>
    </row>
    <row r="6725" spans="21:21" x14ac:dyDescent="0.2">
      <c r="U6725" s="398"/>
    </row>
    <row r="6726" spans="21:21" x14ac:dyDescent="0.2">
      <c r="U6726" s="398"/>
    </row>
    <row r="6727" spans="21:21" x14ac:dyDescent="0.2">
      <c r="U6727" s="398"/>
    </row>
    <row r="6728" spans="21:21" x14ac:dyDescent="0.2">
      <c r="U6728" s="398"/>
    </row>
    <row r="6729" spans="21:21" x14ac:dyDescent="0.2">
      <c r="U6729" s="398"/>
    </row>
    <row r="6730" spans="21:21" x14ac:dyDescent="0.2">
      <c r="U6730" s="398"/>
    </row>
    <row r="6731" spans="21:21" x14ac:dyDescent="0.2">
      <c r="U6731" s="398"/>
    </row>
    <row r="6732" spans="21:21" x14ac:dyDescent="0.2">
      <c r="U6732" s="398"/>
    </row>
    <row r="6733" spans="21:21" x14ac:dyDescent="0.2">
      <c r="U6733" s="398"/>
    </row>
    <row r="6734" spans="21:21" x14ac:dyDescent="0.2">
      <c r="U6734" s="398"/>
    </row>
    <row r="6735" spans="21:21" x14ac:dyDescent="0.2">
      <c r="U6735" s="398"/>
    </row>
    <row r="6736" spans="21:21" x14ac:dyDescent="0.2">
      <c r="U6736" s="398"/>
    </row>
    <row r="6737" spans="21:21" x14ac:dyDescent="0.2">
      <c r="U6737" s="398"/>
    </row>
    <row r="6738" spans="21:21" x14ac:dyDescent="0.2">
      <c r="U6738" s="398"/>
    </row>
    <row r="6739" spans="21:21" x14ac:dyDescent="0.2">
      <c r="U6739" s="398"/>
    </row>
    <row r="6740" spans="21:21" x14ac:dyDescent="0.2">
      <c r="U6740" s="398"/>
    </row>
    <row r="6741" spans="21:21" x14ac:dyDescent="0.2">
      <c r="U6741" s="398"/>
    </row>
    <row r="6742" spans="21:21" x14ac:dyDescent="0.2">
      <c r="U6742" s="398"/>
    </row>
    <row r="6743" spans="21:21" x14ac:dyDescent="0.2">
      <c r="U6743" s="398"/>
    </row>
    <row r="6744" spans="21:21" x14ac:dyDescent="0.2">
      <c r="U6744" s="398"/>
    </row>
    <row r="6745" spans="21:21" x14ac:dyDescent="0.2">
      <c r="U6745" s="398"/>
    </row>
    <row r="6746" spans="21:21" x14ac:dyDescent="0.2">
      <c r="U6746" s="398"/>
    </row>
    <row r="6747" spans="21:21" x14ac:dyDescent="0.2">
      <c r="U6747" s="398"/>
    </row>
    <row r="6748" spans="21:21" x14ac:dyDescent="0.2">
      <c r="U6748" s="398"/>
    </row>
    <row r="6749" spans="21:21" x14ac:dyDescent="0.2">
      <c r="U6749" s="398"/>
    </row>
    <row r="6750" spans="21:21" x14ac:dyDescent="0.2">
      <c r="U6750" s="398"/>
    </row>
    <row r="6751" spans="21:21" x14ac:dyDescent="0.2">
      <c r="U6751" s="398"/>
    </row>
    <row r="6752" spans="21:21" x14ac:dyDescent="0.2">
      <c r="U6752" s="398"/>
    </row>
    <row r="6753" spans="21:21" x14ac:dyDescent="0.2">
      <c r="U6753" s="398"/>
    </row>
    <row r="6754" spans="21:21" x14ac:dyDescent="0.2">
      <c r="U6754" s="398"/>
    </row>
    <row r="6755" spans="21:21" x14ac:dyDescent="0.2">
      <c r="U6755" s="398"/>
    </row>
    <row r="6756" spans="21:21" x14ac:dyDescent="0.2">
      <c r="U6756" s="398"/>
    </row>
    <row r="6757" spans="21:21" x14ac:dyDescent="0.2">
      <c r="U6757" s="398"/>
    </row>
    <row r="6758" spans="21:21" x14ac:dyDescent="0.2">
      <c r="U6758" s="398"/>
    </row>
    <row r="6759" spans="21:21" x14ac:dyDescent="0.2">
      <c r="U6759" s="398"/>
    </row>
    <row r="6760" spans="21:21" x14ac:dyDescent="0.2">
      <c r="U6760" s="398"/>
    </row>
    <row r="6761" spans="21:21" x14ac:dyDescent="0.2">
      <c r="U6761" s="398"/>
    </row>
    <row r="6762" spans="21:21" x14ac:dyDescent="0.2">
      <c r="U6762" s="398"/>
    </row>
    <row r="6763" spans="21:21" x14ac:dyDescent="0.2">
      <c r="U6763" s="398"/>
    </row>
    <row r="6764" spans="21:21" x14ac:dyDescent="0.2">
      <c r="U6764" s="398"/>
    </row>
    <row r="6765" spans="21:21" x14ac:dyDescent="0.2">
      <c r="U6765" s="398"/>
    </row>
    <row r="6766" spans="21:21" x14ac:dyDescent="0.2">
      <c r="U6766" s="398"/>
    </row>
    <row r="6767" spans="21:21" x14ac:dyDescent="0.2">
      <c r="U6767" s="398"/>
    </row>
    <row r="6768" spans="21:21" x14ac:dyDescent="0.2">
      <c r="U6768" s="398"/>
    </row>
    <row r="6769" spans="21:21" x14ac:dyDescent="0.2">
      <c r="U6769" s="398"/>
    </row>
    <row r="6770" spans="21:21" x14ac:dyDescent="0.2">
      <c r="U6770" s="398"/>
    </row>
    <row r="6771" spans="21:21" x14ac:dyDescent="0.2">
      <c r="U6771" s="398"/>
    </row>
    <row r="6772" spans="21:21" x14ac:dyDescent="0.2">
      <c r="U6772" s="398"/>
    </row>
    <row r="6773" spans="21:21" x14ac:dyDescent="0.2">
      <c r="U6773" s="398"/>
    </row>
    <row r="6774" spans="21:21" x14ac:dyDescent="0.2">
      <c r="U6774" s="398"/>
    </row>
    <row r="6775" spans="21:21" x14ac:dyDescent="0.2">
      <c r="U6775" s="398"/>
    </row>
    <row r="6776" spans="21:21" x14ac:dyDescent="0.2">
      <c r="U6776" s="398"/>
    </row>
    <row r="6777" spans="21:21" x14ac:dyDescent="0.2">
      <c r="U6777" s="398"/>
    </row>
    <row r="6778" spans="21:21" x14ac:dyDescent="0.2">
      <c r="U6778" s="398"/>
    </row>
    <row r="6779" spans="21:21" x14ac:dyDescent="0.2">
      <c r="U6779" s="398"/>
    </row>
    <row r="6780" spans="21:21" x14ac:dyDescent="0.2">
      <c r="U6780" s="398"/>
    </row>
    <row r="6781" spans="21:21" x14ac:dyDescent="0.2">
      <c r="U6781" s="398"/>
    </row>
    <row r="6782" spans="21:21" x14ac:dyDescent="0.2">
      <c r="U6782" s="398"/>
    </row>
    <row r="6783" spans="21:21" x14ac:dyDescent="0.2">
      <c r="U6783" s="398"/>
    </row>
    <row r="6784" spans="21:21" x14ac:dyDescent="0.2">
      <c r="U6784" s="398"/>
    </row>
    <row r="6785" spans="21:21" x14ac:dyDescent="0.2">
      <c r="U6785" s="398"/>
    </row>
    <row r="6786" spans="21:21" x14ac:dyDescent="0.2">
      <c r="U6786" s="398"/>
    </row>
    <row r="6787" spans="21:21" x14ac:dyDescent="0.2">
      <c r="U6787" s="398"/>
    </row>
    <row r="6788" spans="21:21" x14ac:dyDescent="0.2">
      <c r="U6788" s="398"/>
    </row>
    <row r="6789" spans="21:21" x14ac:dyDescent="0.2">
      <c r="U6789" s="398"/>
    </row>
    <row r="6790" spans="21:21" x14ac:dyDescent="0.2">
      <c r="U6790" s="398"/>
    </row>
    <row r="6791" spans="21:21" x14ac:dyDescent="0.2">
      <c r="U6791" s="398"/>
    </row>
    <row r="6792" spans="21:21" x14ac:dyDescent="0.2">
      <c r="U6792" s="398"/>
    </row>
    <row r="6793" spans="21:21" x14ac:dyDescent="0.2">
      <c r="U6793" s="398"/>
    </row>
    <row r="6794" spans="21:21" x14ac:dyDescent="0.2">
      <c r="U6794" s="398"/>
    </row>
    <row r="6795" spans="21:21" x14ac:dyDescent="0.2">
      <c r="U6795" s="398"/>
    </row>
    <row r="6796" spans="21:21" x14ac:dyDescent="0.2">
      <c r="U6796" s="398"/>
    </row>
    <row r="6797" spans="21:21" x14ac:dyDescent="0.2">
      <c r="U6797" s="398"/>
    </row>
    <row r="6798" spans="21:21" x14ac:dyDescent="0.2">
      <c r="U6798" s="398"/>
    </row>
    <row r="6799" spans="21:21" x14ac:dyDescent="0.2">
      <c r="U6799" s="398"/>
    </row>
    <row r="6800" spans="21:21" x14ac:dyDescent="0.2">
      <c r="U6800" s="398"/>
    </row>
    <row r="6801" spans="21:21" x14ac:dyDescent="0.2">
      <c r="U6801" s="398"/>
    </row>
    <row r="6802" spans="21:21" x14ac:dyDescent="0.2">
      <c r="U6802" s="398"/>
    </row>
    <row r="6803" spans="21:21" x14ac:dyDescent="0.2">
      <c r="U6803" s="398"/>
    </row>
    <row r="6804" spans="21:21" x14ac:dyDescent="0.2">
      <c r="U6804" s="398"/>
    </row>
    <row r="6805" spans="21:21" x14ac:dyDescent="0.2">
      <c r="U6805" s="398"/>
    </row>
    <row r="6806" spans="21:21" x14ac:dyDescent="0.2">
      <c r="U6806" s="398"/>
    </row>
    <row r="6807" spans="21:21" x14ac:dyDescent="0.2">
      <c r="U6807" s="398"/>
    </row>
    <row r="6808" spans="21:21" x14ac:dyDescent="0.2">
      <c r="U6808" s="398"/>
    </row>
    <row r="6809" spans="21:21" x14ac:dyDescent="0.2">
      <c r="U6809" s="398"/>
    </row>
    <row r="6810" spans="21:21" x14ac:dyDescent="0.2">
      <c r="U6810" s="398"/>
    </row>
    <row r="6811" spans="21:21" x14ac:dyDescent="0.2">
      <c r="U6811" s="398"/>
    </row>
    <row r="6812" spans="21:21" x14ac:dyDescent="0.2">
      <c r="U6812" s="398"/>
    </row>
    <row r="6813" spans="21:21" x14ac:dyDescent="0.2">
      <c r="U6813" s="398"/>
    </row>
    <row r="6814" spans="21:21" x14ac:dyDescent="0.2">
      <c r="U6814" s="398"/>
    </row>
    <row r="6815" spans="21:21" x14ac:dyDescent="0.2">
      <c r="U6815" s="398"/>
    </row>
    <row r="6816" spans="21:21" x14ac:dyDescent="0.2">
      <c r="U6816" s="398"/>
    </row>
    <row r="6817" spans="21:21" x14ac:dyDescent="0.2">
      <c r="U6817" s="398"/>
    </row>
    <row r="6818" spans="21:21" x14ac:dyDescent="0.2">
      <c r="U6818" s="398"/>
    </row>
    <row r="6819" spans="21:21" x14ac:dyDescent="0.2">
      <c r="U6819" s="398"/>
    </row>
    <row r="6820" spans="21:21" x14ac:dyDescent="0.2">
      <c r="U6820" s="398"/>
    </row>
    <row r="6821" spans="21:21" x14ac:dyDescent="0.2">
      <c r="U6821" s="398"/>
    </row>
    <row r="6822" spans="21:21" x14ac:dyDescent="0.2">
      <c r="U6822" s="398"/>
    </row>
    <row r="6823" spans="21:21" x14ac:dyDescent="0.2">
      <c r="U6823" s="398"/>
    </row>
    <row r="6824" spans="21:21" x14ac:dyDescent="0.2">
      <c r="U6824" s="398"/>
    </row>
    <row r="6825" spans="21:21" x14ac:dyDescent="0.2">
      <c r="U6825" s="398"/>
    </row>
    <row r="6826" spans="21:21" x14ac:dyDescent="0.2">
      <c r="U6826" s="398"/>
    </row>
    <row r="6827" spans="21:21" x14ac:dyDescent="0.2">
      <c r="U6827" s="398"/>
    </row>
    <row r="6828" spans="21:21" x14ac:dyDescent="0.2">
      <c r="U6828" s="398"/>
    </row>
    <row r="6829" spans="21:21" x14ac:dyDescent="0.2">
      <c r="U6829" s="398"/>
    </row>
    <row r="6830" spans="21:21" x14ac:dyDescent="0.2">
      <c r="U6830" s="398"/>
    </row>
    <row r="6831" spans="21:21" x14ac:dyDescent="0.2">
      <c r="U6831" s="398"/>
    </row>
    <row r="6832" spans="21:21" x14ac:dyDescent="0.2">
      <c r="U6832" s="398"/>
    </row>
    <row r="6833" spans="21:21" x14ac:dyDescent="0.2">
      <c r="U6833" s="398"/>
    </row>
    <row r="6834" spans="21:21" x14ac:dyDescent="0.2">
      <c r="U6834" s="398"/>
    </row>
    <row r="6835" spans="21:21" x14ac:dyDescent="0.2">
      <c r="U6835" s="398"/>
    </row>
    <row r="6836" spans="21:21" x14ac:dyDescent="0.2">
      <c r="U6836" s="398"/>
    </row>
    <row r="6837" spans="21:21" x14ac:dyDescent="0.2">
      <c r="U6837" s="398"/>
    </row>
    <row r="6838" spans="21:21" x14ac:dyDescent="0.2">
      <c r="U6838" s="398"/>
    </row>
    <row r="6839" spans="21:21" x14ac:dyDescent="0.2">
      <c r="U6839" s="398"/>
    </row>
    <row r="6840" spans="21:21" x14ac:dyDescent="0.2">
      <c r="U6840" s="398"/>
    </row>
    <row r="6841" spans="21:21" x14ac:dyDescent="0.2">
      <c r="U6841" s="398"/>
    </row>
    <row r="6842" spans="21:21" x14ac:dyDescent="0.2">
      <c r="U6842" s="398"/>
    </row>
    <row r="6843" spans="21:21" x14ac:dyDescent="0.2">
      <c r="U6843" s="398"/>
    </row>
    <row r="6844" spans="21:21" x14ac:dyDescent="0.2">
      <c r="U6844" s="398"/>
    </row>
    <row r="6845" spans="21:21" x14ac:dyDescent="0.2">
      <c r="U6845" s="398"/>
    </row>
    <row r="6846" spans="21:21" x14ac:dyDescent="0.2">
      <c r="U6846" s="398"/>
    </row>
    <row r="6847" spans="21:21" x14ac:dyDescent="0.2">
      <c r="U6847" s="398"/>
    </row>
    <row r="6848" spans="21:21" x14ac:dyDescent="0.2">
      <c r="U6848" s="398"/>
    </row>
    <row r="6849" spans="21:21" x14ac:dyDescent="0.2">
      <c r="U6849" s="398"/>
    </row>
    <row r="6850" spans="21:21" x14ac:dyDescent="0.2">
      <c r="U6850" s="398"/>
    </row>
    <row r="6851" spans="21:21" x14ac:dyDescent="0.2">
      <c r="U6851" s="398"/>
    </row>
    <row r="6852" spans="21:21" x14ac:dyDescent="0.2">
      <c r="U6852" s="398"/>
    </row>
    <row r="6853" spans="21:21" x14ac:dyDescent="0.2">
      <c r="U6853" s="398"/>
    </row>
    <row r="6854" spans="21:21" x14ac:dyDescent="0.2">
      <c r="U6854" s="398"/>
    </row>
    <row r="6855" spans="21:21" x14ac:dyDescent="0.2">
      <c r="U6855" s="398"/>
    </row>
    <row r="6856" spans="21:21" x14ac:dyDescent="0.2">
      <c r="U6856" s="398"/>
    </row>
    <row r="6857" spans="21:21" x14ac:dyDescent="0.2">
      <c r="U6857" s="398"/>
    </row>
    <row r="6858" spans="21:21" x14ac:dyDescent="0.2">
      <c r="U6858" s="398"/>
    </row>
    <row r="6859" spans="21:21" x14ac:dyDescent="0.2">
      <c r="U6859" s="398"/>
    </row>
    <row r="6860" spans="21:21" x14ac:dyDescent="0.2">
      <c r="U6860" s="398"/>
    </row>
    <row r="6861" spans="21:21" x14ac:dyDescent="0.2">
      <c r="U6861" s="398"/>
    </row>
    <row r="6862" spans="21:21" x14ac:dyDescent="0.2">
      <c r="U6862" s="398"/>
    </row>
    <row r="6863" spans="21:21" x14ac:dyDescent="0.2">
      <c r="U6863" s="398"/>
    </row>
    <row r="6864" spans="21:21" x14ac:dyDescent="0.2">
      <c r="U6864" s="398"/>
    </row>
    <row r="6865" spans="21:21" x14ac:dyDescent="0.2">
      <c r="U6865" s="398"/>
    </row>
    <row r="6866" spans="21:21" x14ac:dyDescent="0.2">
      <c r="U6866" s="398"/>
    </row>
    <row r="6867" spans="21:21" x14ac:dyDescent="0.2">
      <c r="U6867" s="398"/>
    </row>
    <row r="6868" spans="21:21" x14ac:dyDescent="0.2">
      <c r="U6868" s="398"/>
    </row>
    <row r="6869" spans="21:21" x14ac:dyDescent="0.2">
      <c r="U6869" s="398"/>
    </row>
    <row r="6870" spans="21:21" x14ac:dyDescent="0.2">
      <c r="U6870" s="398"/>
    </row>
    <row r="6871" spans="21:21" x14ac:dyDescent="0.2">
      <c r="U6871" s="398"/>
    </row>
    <row r="6872" spans="21:21" x14ac:dyDescent="0.2">
      <c r="U6872" s="398"/>
    </row>
    <row r="6873" spans="21:21" x14ac:dyDescent="0.2">
      <c r="U6873" s="398"/>
    </row>
    <row r="6874" spans="21:21" x14ac:dyDescent="0.2">
      <c r="U6874" s="398"/>
    </row>
    <row r="6875" spans="21:21" x14ac:dyDescent="0.2">
      <c r="U6875" s="398"/>
    </row>
    <row r="6876" spans="21:21" x14ac:dyDescent="0.2">
      <c r="U6876" s="398"/>
    </row>
    <row r="6877" spans="21:21" x14ac:dyDescent="0.2">
      <c r="U6877" s="398"/>
    </row>
    <row r="6878" spans="21:21" x14ac:dyDescent="0.2">
      <c r="U6878" s="398"/>
    </row>
    <row r="6879" spans="21:21" x14ac:dyDescent="0.2">
      <c r="U6879" s="398"/>
    </row>
    <row r="6880" spans="21:21" x14ac:dyDescent="0.2">
      <c r="U6880" s="398"/>
    </row>
    <row r="6881" spans="21:21" x14ac:dyDescent="0.2">
      <c r="U6881" s="398"/>
    </row>
    <row r="6882" spans="21:21" x14ac:dyDescent="0.2">
      <c r="U6882" s="398"/>
    </row>
    <row r="6883" spans="21:21" x14ac:dyDescent="0.2">
      <c r="U6883" s="398"/>
    </row>
    <row r="6884" spans="21:21" x14ac:dyDescent="0.2">
      <c r="U6884" s="398"/>
    </row>
    <row r="6885" spans="21:21" x14ac:dyDescent="0.2">
      <c r="U6885" s="398"/>
    </row>
    <row r="6886" spans="21:21" x14ac:dyDescent="0.2">
      <c r="U6886" s="398"/>
    </row>
    <row r="6887" spans="21:21" x14ac:dyDescent="0.2">
      <c r="U6887" s="398"/>
    </row>
    <row r="6888" spans="21:21" x14ac:dyDescent="0.2">
      <c r="U6888" s="398"/>
    </row>
    <row r="6889" spans="21:21" x14ac:dyDescent="0.2">
      <c r="U6889" s="398"/>
    </row>
    <row r="6890" spans="21:21" x14ac:dyDescent="0.2">
      <c r="U6890" s="398"/>
    </row>
    <row r="6891" spans="21:21" x14ac:dyDescent="0.2">
      <c r="U6891" s="398"/>
    </row>
    <row r="6892" spans="21:21" x14ac:dyDescent="0.2">
      <c r="U6892" s="398"/>
    </row>
    <row r="6893" spans="21:21" x14ac:dyDescent="0.2">
      <c r="U6893" s="398"/>
    </row>
    <row r="6894" spans="21:21" x14ac:dyDescent="0.2">
      <c r="U6894" s="398"/>
    </row>
    <row r="6895" spans="21:21" x14ac:dyDescent="0.2">
      <c r="U6895" s="398"/>
    </row>
    <row r="6896" spans="21:21" x14ac:dyDescent="0.2">
      <c r="U6896" s="398"/>
    </row>
    <row r="6897" spans="21:21" x14ac:dyDescent="0.2">
      <c r="U6897" s="398"/>
    </row>
    <row r="6898" spans="21:21" x14ac:dyDescent="0.2">
      <c r="U6898" s="398"/>
    </row>
    <row r="6899" spans="21:21" x14ac:dyDescent="0.2">
      <c r="U6899" s="398"/>
    </row>
    <row r="6900" spans="21:21" x14ac:dyDescent="0.2">
      <c r="U6900" s="398"/>
    </row>
    <row r="6901" spans="21:21" x14ac:dyDescent="0.2">
      <c r="U6901" s="398"/>
    </row>
    <row r="6902" spans="21:21" x14ac:dyDescent="0.2">
      <c r="U6902" s="398"/>
    </row>
    <row r="6903" spans="21:21" x14ac:dyDescent="0.2">
      <c r="U6903" s="398"/>
    </row>
    <row r="6904" spans="21:21" x14ac:dyDescent="0.2">
      <c r="U6904" s="398"/>
    </row>
    <row r="6905" spans="21:21" x14ac:dyDescent="0.2">
      <c r="U6905" s="398"/>
    </row>
    <row r="6906" spans="21:21" x14ac:dyDescent="0.2">
      <c r="U6906" s="398"/>
    </row>
    <row r="6907" spans="21:21" x14ac:dyDescent="0.2">
      <c r="U6907" s="398"/>
    </row>
    <row r="6908" spans="21:21" x14ac:dyDescent="0.2">
      <c r="U6908" s="398"/>
    </row>
    <row r="6909" spans="21:21" x14ac:dyDescent="0.2">
      <c r="U6909" s="398"/>
    </row>
    <row r="6910" spans="21:21" x14ac:dyDescent="0.2">
      <c r="U6910" s="398"/>
    </row>
    <row r="6911" spans="21:21" x14ac:dyDescent="0.2">
      <c r="U6911" s="398"/>
    </row>
    <row r="6912" spans="21:21" x14ac:dyDescent="0.2">
      <c r="U6912" s="398"/>
    </row>
    <row r="6913" spans="21:21" x14ac:dyDescent="0.2">
      <c r="U6913" s="398"/>
    </row>
    <row r="6914" spans="21:21" x14ac:dyDescent="0.2">
      <c r="U6914" s="398"/>
    </row>
    <row r="6915" spans="21:21" x14ac:dyDescent="0.2">
      <c r="U6915" s="398"/>
    </row>
    <row r="6916" spans="21:21" x14ac:dyDescent="0.2">
      <c r="U6916" s="398"/>
    </row>
    <row r="6917" spans="21:21" x14ac:dyDescent="0.2">
      <c r="U6917" s="398"/>
    </row>
    <row r="6918" spans="21:21" x14ac:dyDescent="0.2">
      <c r="U6918" s="398"/>
    </row>
    <row r="6919" spans="21:21" x14ac:dyDescent="0.2">
      <c r="U6919" s="398"/>
    </row>
    <row r="6920" spans="21:21" x14ac:dyDescent="0.2">
      <c r="U6920" s="398"/>
    </row>
    <row r="6921" spans="21:21" x14ac:dyDescent="0.2">
      <c r="U6921" s="398"/>
    </row>
    <row r="6922" spans="21:21" x14ac:dyDescent="0.2">
      <c r="U6922" s="398"/>
    </row>
    <row r="6923" spans="21:21" x14ac:dyDescent="0.2">
      <c r="U6923" s="398"/>
    </row>
    <row r="6924" spans="21:21" x14ac:dyDescent="0.2">
      <c r="U6924" s="398"/>
    </row>
    <row r="6925" spans="21:21" x14ac:dyDescent="0.2">
      <c r="U6925" s="398"/>
    </row>
    <row r="6926" spans="21:21" x14ac:dyDescent="0.2">
      <c r="U6926" s="398"/>
    </row>
    <row r="6927" spans="21:21" x14ac:dyDescent="0.2">
      <c r="U6927" s="398"/>
    </row>
    <row r="6928" spans="21:21" x14ac:dyDescent="0.2">
      <c r="U6928" s="398"/>
    </row>
    <row r="6929" spans="21:21" x14ac:dyDescent="0.2">
      <c r="U6929" s="398"/>
    </row>
    <row r="6930" spans="21:21" x14ac:dyDescent="0.2">
      <c r="U6930" s="398"/>
    </row>
    <row r="6931" spans="21:21" x14ac:dyDescent="0.2">
      <c r="U6931" s="398"/>
    </row>
    <row r="6932" spans="21:21" x14ac:dyDescent="0.2">
      <c r="U6932" s="398"/>
    </row>
    <row r="6933" spans="21:21" x14ac:dyDescent="0.2">
      <c r="U6933" s="398"/>
    </row>
    <row r="6934" spans="21:21" x14ac:dyDescent="0.2">
      <c r="U6934" s="398"/>
    </row>
    <row r="6935" spans="21:21" x14ac:dyDescent="0.2">
      <c r="U6935" s="398"/>
    </row>
    <row r="6936" spans="21:21" x14ac:dyDescent="0.2">
      <c r="U6936" s="398"/>
    </row>
    <row r="6937" spans="21:21" x14ac:dyDescent="0.2">
      <c r="U6937" s="398"/>
    </row>
    <row r="6938" spans="21:21" x14ac:dyDescent="0.2">
      <c r="U6938" s="398"/>
    </row>
    <row r="6939" spans="21:21" x14ac:dyDescent="0.2">
      <c r="U6939" s="398"/>
    </row>
    <row r="6940" spans="21:21" x14ac:dyDescent="0.2">
      <c r="U6940" s="398"/>
    </row>
    <row r="6941" spans="21:21" x14ac:dyDescent="0.2">
      <c r="U6941" s="398"/>
    </row>
    <row r="6942" spans="21:21" x14ac:dyDescent="0.2">
      <c r="U6942" s="398"/>
    </row>
    <row r="6943" spans="21:21" x14ac:dyDescent="0.2">
      <c r="U6943" s="398"/>
    </row>
    <row r="6944" spans="21:21" x14ac:dyDescent="0.2">
      <c r="U6944" s="398"/>
    </row>
    <row r="6945" spans="21:21" x14ac:dyDescent="0.2">
      <c r="U6945" s="398"/>
    </row>
    <row r="6946" spans="21:21" x14ac:dyDescent="0.2">
      <c r="U6946" s="398"/>
    </row>
    <row r="6947" spans="21:21" x14ac:dyDescent="0.2">
      <c r="U6947" s="398"/>
    </row>
    <row r="6948" spans="21:21" x14ac:dyDescent="0.2">
      <c r="U6948" s="398"/>
    </row>
    <row r="6949" spans="21:21" x14ac:dyDescent="0.2">
      <c r="U6949" s="398"/>
    </row>
    <row r="6950" spans="21:21" x14ac:dyDescent="0.2">
      <c r="U6950" s="398"/>
    </row>
    <row r="6951" spans="21:21" x14ac:dyDescent="0.2">
      <c r="U6951" s="398"/>
    </row>
    <row r="6952" spans="21:21" x14ac:dyDescent="0.2">
      <c r="U6952" s="398"/>
    </row>
    <row r="6953" spans="21:21" x14ac:dyDescent="0.2">
      <c r="U6953" s="398"/>
    </row>
    <row r="6954" spans="21:21" x14ac:dyDescent="0.2">
      <c r="U6954" s="398"/>
    </row>
    <row r="6955" spans="21:21" x14ac:dyDescent="0.2">
      <c r="U6955" s="398"/>
    </row>
    <row r="6956" spans="21:21" x14ac:dyDescent="0.2">
      <c r="U6956" s="398"/>
    </row>
    <row r="6957" spans="21:21" x14ac:dyDescent="0.2">
      <c r="U6957" s="398"/>
    </row>
    <row r="6958" spans="21:21" x14ac:dyDescent="0.2">
      <c r="U6958" s="398"/>
    </row>
    <row r="6959" spans="21:21" x14ac:dyDescent="0.2">
      <c r="U6959" s="398"/>
    </row>
    <row r="6960" spans="21:21" x14ac:dyDescent="0.2">
      <c r="U6960" s="398"/>
    </row>
    <row r="6961" spans="21:21" x14ac:dyDescent="0.2">
      <c r="U6961" s="398"/>
    </row>
    <row r="6962" spans="21:21" x14ac:dyDescent="0.2">
      <c r="U6962" s="398"/>
    </row>
    <row r="6963" spans="21:21" x14ac:dyDescent="0.2">
      <c r="U6963" s="398"/>
    </row>
    <row r="6964" spans="21:21" x14ac:dyDescent="0.2">
      <c r="U6964" s="398"/>
    </row>
    <row r="6965" spans="21:21" x14ac:dyDescent="0.2">
      <c r="U6965" s="398"/>
    </row>
    <row r="6966" spans="21:21" x14ac:dyDescent="0.2">
      <c r="U6966" s="398"/>
    </row>
    <row r="6967" spans="21:21" x14ac:dyDescent="0.2">
      <c r="U6967" s="398"/>
    </row>
    <row r="6968" spans="21:21" x14ac:dyDescent="0.2">
      <c r="U6968" s="398"/>
    </row>
    <row r="6969" spans="21:21" x14ac:dyDescent="0.2">
      <c r="U6969" s="398"/>
    </row>
    <row r="6970" spans="21:21" x14ac:dyDescent="0.2">
      <c r="U6970" s="398"/>
    </row>
    <row r="6971" spans="21:21" x14ac:dyDescent="0.2">
      <c r="U6971" s="398"/>
    </row>
    <row r="6972" spans="21:21" x14ac:dyDescent="0.2">
      <c r="U6972" s="398"/>
    </row>
    <row r="6973" spans="21:21" x14ac:dyDescent="0.2">
      <c r="U6973" s="398"/>
    </row>
    <row r="6974" spans="21:21" x14ac:dyDescent="0.2">
      <c r="U6974" s="398"/>
    </row>
    <row r="6975" spans="21:21" x14ac:dyDescent="0.2">
      <c r="U6975" s="398"/>
    </row>
    <row r="6976" spans="21:21" x14ac:dyDescent="0.2">
      <c r="U6976" s="398"/>
    </row>
    <row r="6977" spans="21:21" x14ac:dyDescent="0.2">
      <c r="U6977" s="398"/>
    </row>
    <row r="6978" spans="21:21" x14ac:dyDescent="0.2">
      <c r="U6978" s="398"/>
    </row>
    <row r="6979" spans="21:21" x14ac:dyDescent="0.2">
      <c r="U6979" s="398"/>
    </row>
    <row r="6980" spans="21:21" x14ac:dyDescent="0.2">
      <c r="U6980" s="398"/>
    </row>
    <row r="6981" spans="21:21" x14ac:dyDescent="0.2">
      <c r="U6981" s="398"/>
    </row>
    <row r="6982" spans="21:21" x14ac:dyDescent="0.2">
      <c r="U6982" s="398"/>
    </row>
    <row r="6983" spans="21:21" x14ac:dyDescent="0.2">
      <c r="U6983" s="398"/>
    </row>
    <row r="6984" spans="21:21" x14ac:dyDescent="0.2">
      <c r="U6984" s="398"/>
    </row>
    <row r="6985" spans="21:21" x14ac:dyDescent="0.2">
      <c r="U6985" s="398"/>
    </row>
    <row r="6986" spans="21:21" x14ac:dyDescent="0.2">
      <c r="U6986" s="398"/>
    </row>
    <row r="6987" spans="21:21" x14ac:dyDescent="0.2">
      <c r="U6987" s="398"/>
    </row>
    <row r="6988" spans="21:21" x14ac:dyDescent="0.2">
      <c r="U6988" s="398"/>
    </row>
    <row r="6989" spans="21:21" x14ac:dyDescent="0.2">
      <c r="U6989" s="398"/>
    </row>
    <row r="6990" spans="21:21" x14ac:dyDescent="0.2">
      <c r="U6990" s="398"/>
    </row>
    <row r="6991" spans="21:21" x14ac:dyDescent="0.2">
      <c r="U6991" s="398"/>
    </row>
    <row r="6992" spans="21:21" x14ac:dyDescent="0.2">
      <c r="U6992" s="398"/>
    </row>
    <row r="6993" spans="21:21" x14ac:dyDescent="0.2">
      <c r="U6993" s="398"/>
    </row>
    <row r="6994" spans="21:21" x14ac:dyDescent="0.2">
      <c r="U6994" s="398"/>
    </row>
    <row r="6995" spans="21:21" x14ac:dyDescent="0.2">
      <c r="U6995" s="398"/>
    </row>
    <row r="6996" spans="21:21" x14ac:dyDescent="0.2">
      <c r="U6996" s="398"/>
    </row>
    <row r="6997" spans="21:21" x14ac:dyDescent="0.2">
      <c r="U6997" s="398"/>
    </row>
    <row r="6998" spans="21:21" x14ac:dyDescent="0.2">
      <c r="U6998" s="398"/>
    </row>
    <row r="6999" spans="21:21" x14ac:dyDescent="0.2">
      <c r="U6999" s="398"/>
    </row>
    <row r="7000" spans="21:21" x14ac:dyDescent="0.2">
      <c r="U7000" s="398"/>
    </row>
    <row r="7001" spans="21:21" x14ac:dyDescent="0.2">
      <c r="U7001" s="398"/>
    </row>
    <row r="7002" spans="21:21" x14ac:dyDescent="0.2">
      <c r="U7002" s="398"/>
    </row>
    <row r="7003" spans="21:21" x14ac:dyDescent="0.2">
      <c r="U7003" s="398"/>
    </row>
    <row r="7004" spans="21:21" x14ac:dyDescent="0.2">
      <c r="U7004" s="398"/>
    </row>
    <row r="7005" spans="21:21" x14ac:dyDescent="0.2">
      <c r="U7005" s="398"/>
    </row>
    <row r="7006" spans="21:21" x14ac:dyDescent="0.2">
      <c r="U7006" s="398"/>
    </row>
    <row r="7007" spans="21:21" x14ac:dyDescent="0.2">
      <c r="U7007" s="398"/>
    </row>
    <row r="7008" spans="21:21" x14ac:dyDescent="0.2">
      <c r="U7008" s="398"/>
    </row>
    <row r="7009" spans="21:21" x14ac:dyDescent="0.2">
      <c r="U7009" s="398"/>
    </row>
    <row r="7010" spans="21:21" x14ac:dyDescent="0.2">
      <c r="U7010" s="398"/>
    </row>
    <row r="7011" spans="21:21" x14ac:dyDescent="0.2">
      <c r="U7011" s="398"/>
    </row>
    <row r="7012" spans="21:21" x14ac:dyDescent="0.2">
      <c r="U7012" s="398"/>
    </row>
    <row r="7013" spans="21:21" x14ac:dyDescent="0.2">
      <c r="U7013" s="398"/>
    </row>
    <row r="7014" spans="21:21" x14ac:dyDescent="0.2">
      <c r="U7014" s="398"/>
    </row>
    <row r="7015" spans="21:21" x14ac:dyDescent="0.2">
      <c r="U7015" s="398"/>
    </row>
    <row r="7016" spans="21:21" x14ac:dyDescent="0.2">
      <c r="U7016" s="398"/>
    </row>
    <row r="7017" spans="21:21" x14ac:dyDescent="0.2">
      <c r="U7017" s="398"/>
    </row>
    <row r="7018" spans="21:21" x14ac:dyDescent="0.2">
      <c r="U7018" s="398"/>
    </row>
    <row r="7019" spans="21:21" x14ac:dyDescent="0.2">
      <c r="U7019" s="398"/>
    </row>
    <row r="7020" spans="21:21" x14ac:dyDescent="0.2">
      <c r="U7020" s="398"/>
    </row>
    <row r="7021" spans="21:21" x14ac:dyDescent="0.2">
      <c r="U7021" s="398"/>
    </row>
    <row r="7022" spans="21:21" x14ac:dyDescent="0.2">
      <c r="U7022" s="398"/>
    </row>
    <row r="7023" spans="21:21" x14ac:dyDescent="0.2">
      <c r="U7023" s="398"/>
    </row>
    <row r="7024" spans="21:21" x14ac:dyDescent="0.2">
      <c r="U7024" s="398"/>
    </row>
    <row r="7025" spans="21:21" x14ac:dyDescent="0.2">
      <c r="U7025" s="398"/>
    </row>
    <row r="7026" spans="21:21" x14ac:dyDescent="0.2">
      <c r="U7026" s="398"/>
    </row>
    <row r="7027" spans="21:21" x14ac:dyDescent="0.2">
      <c r="U7027" s="398"/>
    </row>
    <row r="7028" spans="21:21" x14ac:dyDescent="0.2">
      <c r="U7028" s="398"/>
    </row>
    <row r="7029" spans="21:21" x14ac:dyDescent="0.2">
      <c r="U7029" s="398"/>
    </row>
    <row r="7030" spans="21:21" x14ac:dyDescent="0.2">
      <c r="U7030" s="398"/>
    </row>
    <row r="7031" spans="21:21" x14ac:dyDescent="0.2">
      <c r="U7031" s="398"/>
    </row>
    <row r="7032" spans="21:21" x14ac:dyDescent="0.2">
      <c r="U7032" s="398"/>
    </row>
    <row r="7033" spans="21:21" x14ac:dyDescent="0.2">
      <c r="U7033" s="398"/>
    </row>
    <row r="7034" spans="21:21" x14ac:dyDescent="0.2">
      <c r="U7034" s="398"/>
    </row>
    <row r="7035" spans="21:21" x14ac:dyDescent="0.2">
      <c r="U7035" s="398"/>
    </row>
    <row r="7036" spans="21:21" x14ac:dyDescent="0.2">
      <c r="U7036" s="398"/>
    </row>
    <row r="7037" spans="21:21" x14ac:dyDescent="0.2">
      <c r="U7037" s="398"/>
    </row>
    <row r="7038" spans="21:21" x14ac:dyDescent="0.2">
      <c r="U7038" s="398"/>
    </row>
    <row r="7039" spans="21:21" x14ac:dyDescent="0.2">
      <c r="U7039" s="398"/>
    </row>
    <row r="7040" spans="21:21" x14ac:dyDescent="0.2">
      <c r="U7040" s="398"/>
    </row>
    <row r="7041" spans="21:21" x14ac:dyDescent="0.2">
      <c r="U7041" s="398"/>
    </row>
    <row r="7042" spans="21:21" x14ac:dyDescent="0.2">
      <c r="U7042" s="398"/>
    </row>
    <row r="7043" spans="21:21" x14ac:dyDescent="0.2">
      <c r="U7043" s="398"/>
    </row>
    <row r="7044" spans="21:21" x14ac:dyDescent="0.2">
      <c r="U7044" s="398"/>
    </row>
    <row r="7045" spans="21:21" x14ac:dyDescent="0.2">
      <c r="U7045" s="398"/>
    </row>
    <row r="7046" spans="21:21" x14ac:dyDescent="0.2">
      <c r="U7046" s="398"/>
    </row>
    <row r="7047" spans="21:21" x14ac:dyDescent="0.2">
      <c r="U7047" s="398"/>
    </row>
    <row r="7048" spans="21:21" x14ac:dyDescent="0.2">
      <c r="U7048" s="398"/>
    </row>
    <row r="7049" spans="21:21" x14ac:dyDescent="0.2">
      <c r="U7049" s="398"/>
    </row>
    <row r="7050" spans="21:21" x14ac:dyDescent="0.2">
      <c r="U7050" s="398"/>
    </row>
    <row r="7051" spans="21:21" x14ac:dyDescent="0.2">
      <c r="U7051" s="398"/>
    </row>
    <row r="7052" spans="21:21" x14ac:dyDescent="0.2">
      <c r="U7052" s="398"/>
    </row>
    <row r="7053" spans="21:21" x14ac:dyDescent="0.2">
      <c r="U7053" s="398"/>
    </row>
    <row r="7054" spans="21:21" x14ac:dyDescent="0.2">
      <c r="U7054" s="398"/>
    </row>
    <row r="7055" spans="21:21" x14ac:dyDescent="0.2">
      <c r="U7055" s="398"/>
    </row>
    <row r="7056" spans="21:21" x14ac:dyDescent="0.2">
      <c r="U7056" s="398"/>
    </row>
    <row r="7057" spans="21:21" x14ac:dyDescent="0.2">
      <c r="U7057" s="398"/>
    </row>
    <row r="7058" spans="21:21" x14ac:dyDescent="0.2">
      <c r="U7058" s="398"/>
    </row>
    <row r="7059" spans="21:21" x14ac:dyDescent="0.2">
      <c r="U7059" s="398"/>
    </row>
    <row r="7060" spans="21:21" x14ac:dyDescent="0.2">
      <c r="U7060" s="398"/>
    </row>
    <row r="7061" spans="21:21" x14ac:dyDescent="0.2">
      <c r="U7061" s="398"/>
    </row>
    <row r="7062" spans="21:21" x14ac:dyDescent="0.2">
      <c r="U7062" s="398"/>
    </row>
    <row r="7063" spans="21:21" x14ac:dyDescent="0.2">
      <c r="U7063" s="398"/>
    </row>
    <row r="7064" spans="21:21" x14ac:dyDescent="0.2">
      <c r="U7064" s="398"/>
    </row>
    <row r="7065" spans="21:21" x14ac:dyDescent="0.2">
      <c r="U7065" s="398"/>
    </row>
    <row r="7066" spans="21:21" x14ac:dyDescent="0.2">
      <c r="U7066" s="398"/>
    </row>
    <row r="7067" spans="21:21" x14ac:dyDescent="0.2">
      <c r="U7067" s="398"/>
    </row>
    <row r="7068" spans="21:21" x14ac:dyDescent="0.2">
      <c r="U7068" s="398"/>
    </row>
    <row r="7069" spans="21:21" x14ac:dyDescent="0.2">
      <c r="U7069" s="398"/>
    </row>
    <row r="7070" spans="21:21" x14ac:dyDescent="0.2">
      <c r="U7070" s="398"/>
    </row>
    <row r="7071" spans="21:21" x14ac:dyDescent="0.2">
      <c r="U7071" s="398"/>
    </row>
    <row r="7072" spans="21:21" x14ac:dyDescent="0.2">
      <c r="U7072" s="398"/>
    </row>
    <row r="7073" spans="21:21" x14ac:dyDescent="0.2">
      <c r="U7073" s="398"/>
    </row>
    <row r="7074" spans="21:21" x14ac:dyDescent="0.2">
      <c r="U7074" s="398"/>
    </row>
    <row r="7075" spans="21:21" x14ac:dyDescent="0.2">
      <c r="U7075" s="398"/>
    </row>
    <row r="7076" spans="21:21" x14ac:dyDescent="0.2">
      <c r="U7076" s="398"/>
    </row>
    <row r="7077" spans="21:21" x14ac:dyDescent="0.2">
      <c r="U7077" s="398"/>
    </row>
    <row r="7078" spans="21:21" x14ac:dyDescent="0.2">
      <c r="U7078" s="398"/>
    </row>
    <row r="7079" spans="21:21" x14ac:dyDescent="0.2">
      <c r="U7079" s="398"/>
    </row>
    <row r="7080" spans="21:21" x14ac:dyDescent="0.2">
      <c r="U7080" s="398"/>
    </row>
    <row r="7081" spans="21:21" x14ac:dyDescent="0.2">
      <c r="U7081" s="398"/>
    </row>
    <row r="7082" spans="21:21" x14ac:dyDescent="0.2">
      <c r="U7082" s="398"/>
    </row>
    <row r="7083" spans="21:21" x14ac:dyDescent="0.2">
      <c r="U7083" s="398"/>
    </row>
    <row r="7084" spans="21:21" x14ac:dyDescent="0.2">
      <c r="U7084" s="398"/>
    </row>
    <row r="7085" spans="21:21" x14ac:dyDescent="0.2">
      <c r="U7085" s="398"/>
    </row>
    <row r="7086" spans="21:21" x14ac:dyDescent="0.2">
      <c r="U7086" s="398"/>
    </row>
    <row r="7087" spans="21:21" x14ac:dyDescent="0.2">
      <c r="U7087" s="398"/>
    </row>
    <row r="7088" spans="21:21" x14ac:dyDescent="0.2">
      <c r="U7088" s="398"/>
    </row>
    <row r="7089" spans="21:21" x14ac:dyDescent="0.2">
      <c r="U7089" s="398"/>
    </row>
    <row r="7090" spans="21:21" x14ac:dyDescent="0.2">
      <c r="U7090" s="398"/>
    </row>
    <row r="7091" spans="21:21" x14ac:dyDescent="0.2">
      <c r="U7091" s="398"/>
    </row>
    <row r="7092" spans="21:21" x14ac:dyDescent="0.2">
      <c r="U7092" s="398"/>
    </row>
    <row r="7093" spans="21:21" x14ac:dyDescent="0.2">
      <c r="U7093" s="398"/>
    </row>
    <row r="7094" spans="21:21" x14ac:dyDescent="0.2">
      <c r="U7094" s="398"/>
    </row>
    <row r="7095" spans="21:21" x14ac:dyDescent="0.2">
      <c r="U7095" s="398"/>
    </row>
    <row r="7096" spans="21:21" x14ac:dyDescent="0.2">
      <c r="U7096" s="398"/>
    </row>
    <row r="7097" spans="21:21" x14ac:dyDescent="0.2">
      <c r="U7097" s="398"/>
    </row>
    <row r="7098" spans="21:21" x14ac:dyDescent="0.2">
      <c r="U7098" s="398"/>
    </row>
    <row r="7099" spans="21:21" x14ac:dyDescent="0.2">
      <c r="U7099" s="398"/>
    </row>
    <row r="7100" spans="21:21" x14ac:dyDescent="0.2">
      <c r="U7100" s="398"/>
    </row>
    <row r="7101" spans="21:21" x14ac:dyDescent="0.2">
      <c r="U7101" s="398"/>
    </row>
    <row r="7102" spans="21:21" x14ac:dyDescent="0.2">
      <c r="U7102" s="398"/>
    </row>
    <row r="7103" spans="21:21" x14ac:dyDescent="0.2">
      <c r="U7103" s="398"/>
    </row>
    <row r="7104" spans="21:21" x14ac:dyDescent="0.2">
      <c r="U7104" s="398"/>
    </row>
    <row r="7105" spans="21:21" x14ac:dyDescent="0.2">
      <c r="U7105" s="398"/>
    </row>
    <row r="7106" spans="21:21" x14ac:dyDescent="0.2">
      <c r="U7106" s="398"/>
    </row>
    <row r="7107" spans="21:21" x14ac:dyDescent="0.2">
      <c r="U7107" s="398"/>
    </row>
    <row r="7108" spans="21:21" x14ac:dyDescent="0.2">
      <c r="U7108" s="398"/>
    </row>
    <row r="7109" spans="21:21" x14ac:dyDescent="0.2">
      <c r="U7109" s="398"/>
    </row>
    <row r="7110" spans="21:21" x14ac:dyDescent="0.2">
      <c r="U7110" s="398"/>
    </row>
    <row r="7111" spans="21:21" x14ac:dyDescent="0.2">
      <c r="U7111" s="398"/>
    </row>
    <row r="7112" spans="21:21" x14ac:dyDescent="0.2">
      <c r="U7112" s="398"/>
    </row>
    <row r="7113" spans="21:21" x14ac:dyDescent="0.2">
      <c r="U7113" s="398"/>
    </row>
    <row r="7114" spans="21:21" x14ac:dyDescent="0.2">
      <c r="U7114" s="398"/>
    </row>
    <row r="7115" spans="21:21" x14ac:dyDescent="0.2">
      <c r="U7115" s="398"/>
    </row>
    <row r="7116" spans="21:21" x14ac:dyDescent="0.2">
      <c r="U7116" s="398"/>
    </row>
    <row r="7117" spans="21:21" x14ac:dyDescent="0.2">
      <c r="U7117" s="398"/>
    </row>
    <row r="7118" spans="21:21" x14ac:dyDescent="0.2">
      <c r="U7118" s="398"/>
    </row>
    <row r="7119" spans="21:21" x14ac:dyDescent="0.2">
      <c r="U7119" s="398"/>
    </row>
    <row r="7120" spans="21:21" x14ac:dyDescent="0.2">
      <c r="U7120" s="398"/>
    </row>
    <row r="7121" spans="21:21" x14ac:dyDescent="0.2">
      <c r="U7121" s="398"/>
    </row>
    <row r="7122" spans="21:21" x14ac:dyDescent="0.2">
      <c r="U7122" s="398"/>
    </row>
    <row r="7123" spans="21:21" x14ac:dyDescent="0.2">
      <c r="U7123" s="398"/>
    </row>
    <row r="7124" spans="21:21" x14ac:dyDescent="0.2">
      <c r="U7124" s="398"/>
    </row>
    <row r="7125" spans="21:21" x14ac:dyDescent="0.2">
      <c r="U7125" s="398"/>
    </row>
    <row r="7126" spans="21:21" x14ac:dyDescent="0.2">
      <c r="U7126" s="398"/>
    </row>
    <row r="7127" spans="21:21" x14ac:dyDescent="0.2">
      <c r="U7127" s="398"/>
    </row>
    <row r="7128" spans="21:21" x14ac:dyDescent="0.2">
      <c r="U7128" s="398"/>
    </row>
    <row r="7129" spans="21:21" x14ac:dyDescent="0.2">
      <c r="U7129" s="398"/>
    </row>
    <row r="7130" spans="21:21" x14ac:dyDescent="0.2">
      <c r="U7130" s="398"/>
    </row>
    <row r="7131" spans="21:21" x14ac:dyDescent="0.2">
      <c r="U7131" s="398"/>
    </row>
    <row r="7132" spans="21:21" x14ac:dyDescent="0.2">
      <c r="U7132" s="398"/>
    </row>
    <row r="7133" spans="21:21" x14ac:dyDescent="0.2">
      <c r="U7133" s="398"/>
    </row>
    <row r="7134" spans="21:21" x14ac:dyDescent="0.2">
      <c r="U7134" s="398"/>
    </row>
    <row r="7135" spans="21:21" x14ac:dyDescent="0.2">
      <c r="U7135" s="398"/>
    </row>
    <row r="7136" spans="21:21" x14ac:dyDescent="0.2">
      <c r="U7136" s="398"/>
    </row>
    <row r="7137" spans="21:21" x14ac:dyDescent="0.2">
      <c r="U7137" s="398"/>
    </row>
    <row r="7138" spans="21:21" x14ac:dyDescent="0.2">
      <c r="U7138" s="398"/>
    </row>
    <row r="7139" spans="21:21" x14ac:dyDescent="0.2">
      <c r="U7139" s="398"/>
    </row>
    <row r="7140" spans="21:21" x14ac:dyDescent="0.2">
      <c r="U7140" s="398"/>
    </row>
    <row r="7141" spans="21:21" x14ac:dyDescent="0.2">
      <c r="U7141" s="398"/>
    </row>
    <row r="7142" spans="21:21" x14ac:dyDescent="0.2">
      <c r="U7142" s="398"/>
    </row>
    <row r="7143" spans="21:21" x14ac:dyDescent="0.2">
      <c r="U7143" s="398"/>
    </row>
    <row r="7144" spans="21:21" x14ac:dyDescent="0.2">
      <c r="U7144" s="398"/>
    </row>
    <row r="7145" spans="21:21" x14ac:dyDescent="0.2">
      <c r="U7145" s="398"/>
    </row>
    <row r="7146" spans="21:21" x14ac:dyDescent="0.2">
      <c r="U7146" s="398"/>
    </row>
    <row r="7147" spans="21:21" x14ac:dyDescent="0.2">
      <c r="U7147" s="398"/>
    </row>
    <row r="7148" spans="21:21" x14ac:dyDescent="0.2">
      <c r="U7148" s="398"/>
    </row>
    <row r="7149" spans="21:21" x14ac:dyDescent="0.2">
      <c r="U7149" s="398"/>
    </row>
    <row r="7150" spans="21:21" x14ac:dyDescent="0.2">
      <c r="U7150" s="398"/>
    </row>
    <row r="7151" spans="21:21" x14ac:dyDescent="0.2">
      <c r="U7151" s="398"/>
    </row>
    <row r="7152" spans="21:21" x14ac:dyDescent="0.2">
      <c r="U7152" s="398"/>
    </row>
    <row r="7153" spans="21:21" x14ac:dyDescent="0.2">
      <c r="U7153" s="398"/>
    </row>
    <row r="7154" spans="21:21" x14ac:dyDescent="0.2">
      <c r="U7154" s="398"/>
    </row>
    <row r="7155" spans="21:21" x14ac:dyDescent="0.2">
      <c r="U7155" s="398"/>
    </row>
    <row r="7156" spans="21:21" x14ac:dyDescent="0.2">
      <c r="U7156" s="398"/>
    </row>
    <row r="7157" spans="21:21" x14ac:dyDescent="0.2">
      <c r="U7157" s="398"/>
    </row>
    <row r="7158" spans="21:21" x14ac:dyDescent="0.2">
      <c r="U7158" s="398"/>
    </row>
    <row r="7159" spans="21:21" x14ac:dyDescent="0.2">
      <c r="U7159" s="398"/>
    </row>
    <row r="7160" spans="21:21" x14ac:dyDescent="0.2">
      <c r="U7160" s="398"/>
    </row>
    <row r="7161" spans="21:21" x14ac:dyDescent="0.2">
      <c r="U7161" s="398"/>
    </row>
    <row r="7162" spans="21:21" x14ac:dyDescent="0.2">
      <c r="U7162" s="398"/>
    </row>
    <row r="7163" spans="21:21" x14ac:dyDescent="0.2">
      <c r="U7163" s="398"/>
    </row>
    <row r="7164" spans="21:21" x14ac:dyDescent="0.2">
      <c r="U7164" s="398"/>
    </row>
    <row r="7165" spans="21:21" x14ac:dyDescent="0.2">
      <c r="U7165" s="398"/>
    </row>
    <row r="7166" spans="21:21" x14ac:dyDescent="0.2">
      <c r="U7166" s="398"/>
    </row>
    <row r="7167" spans="21:21" x14ac:dyDescent="0.2">
      <c r="U7167" s="398"/>
    </row>
    <row r="7168" spans="21:21" x14ac:dyDescent="0.2">
      <c r="U7168" s="398"/>
    </row>
    <row r="7169" spans="21:21" x14ac:dyDescent="0.2">
      <c r="U7169" s="398"/>
    </row>
    <row r="7170" spans="21:21" x14ac:dyDescent="0.2">
      <c r="U7170" s="398"/>
    </row>
    <row r="7171" spans="21:21" x14ac:dyDescent="0.2">
      <c r="U7171" s="398"/>
    </row>
    <row r="7172" spans="21:21" x14ac:dyDescent="0.2">
      <c r="U7172" s="398"/>
    </row>
    <row r="7173" spans="21:21" x14ac:dyDescent="0.2">
      <c r="U7173" s="398"/>
    </row>
    <row r="7174" spans="21:21" x14ac:dyDescent="0.2">
      <c r="U7174" s="398"/>
    </row>
    <row r="7175" spans="21:21" x14ac:dyDescent="0.2">
      <c r="U7175" s="398"/>
    </row>
    <row r="7176" spans="21:21" x14ac:dyDescent="0.2">
      <c r="U7176" s="398"/>
    </row>
    <row r="7177" spans="21:21" x14ac:dyDescent="0.2">
      <c r="U7177" s="398"/>
    </row>
    <row r="7178" spans="21:21" x14ac:dyDescent="0.2">
      <c r="U7178" s="398"/>
    </row>
    <row r="7179" spans="21:21" x14ac:dyDescent="0.2">
      <c r="U7179" s="398"/>
    </row>
    <row r="7180" spans="21:21" x14ac:dyDescent="0.2">
      <c r="U7180" s="398"/>
    </row>
    <row r="7181" spans="21:21" x14ac:dyDescent="0.2">
      <c r="U7181" s="398"/>
    </row>
    <row r="7182" spans="21:21" x14ac:dyDescent="0.2">
      <c r="U7182" s="398"/>
    </row>
    <row r="7183" spans="21:21" x14ac:dyDescent="0.2">
      <c r="U7183" s="398"/>
    </row>
    <row r="7184" spans="21:21" x14ac:dyDescent="0.2">
      <c r="U7184" s="398"/>
    </row>
    <row r="7185" spans="21:21" x14ac:dyDescent="0.2">
      <c r="U7185" s="398"/>
    </row>
    <row r="7186" spans="21:21" x14ac:dyDescent="0.2">
      <c r="U7186" s="398"/>
    </row>
    <row r="7187" spans="21:21" x14ac:dyDescent="0.2">
      <c r="U7187" s="398"/>
    </row>
    <row r="7188" spans="21:21" x14ac:dyDescent="0.2">
      <c r="U7188" s="398"/>
    </row>
    <row r="7189" spans="21:21" x14ac:dyDescent="0.2">
      <c r="U7189" s="398"/>
    </row>
    <row r="7190" spans="21:21" x14ac:dyDescent="0.2">
      <c r="U7190" s="398"/>
    </row>
    <row r="7191" spans="21:21" x14ac:dyDescent="0.2">
      <c r="U7191" s="398"/>
    </row>
    <row r="7192" spans="21:21" x14ac:dyDescent="0.2">
      <c r="U7192" s="398"/>
    </row>
    <row r="7193" spans="21:21" x14ac:dyDescent="0.2">
      <c r="U7193" s="398"/>
    </row>
    <row r="7194" spans="21:21" x14ac:dyDescent="0.2">
      <c r="U7194" s="398"/>
    </row>
    <row r="7195" spans="21:21" x14ac:dyDescent="0.2">
      <c r="U7195" s="398"/>
    </row>
    <row r="7196" spans="21:21" x14ac:dyDescent="0.2">
      <c r="U7196" s="398"/>
    </row>
    <row r="7197" spans="21:21" x14ac:dyDescent="0.2">
      <c r="U7197" s="398"/>
    </row>
    <row r="7198" spans="21:21" x14ac:dyDescent="0.2">
      <c r="U7198" s="398"/>
    </row>
    <row r="7199" spans="21:21" x14ac:dyDescent="0.2">
      <c r="U7199" s="398"/>
    </row>
    <row r="7200" spans="21:21" x14ac:dyDescent="0.2">
      <c r="U7200" s="398"/>
    </row>
    <row r="7201" spans="21:21" x14ac:dyDescent="0.2">
      <c r="U7201" s="398"/>
    </row>
    <row r="7202" spans="21:21" x14ac:dyDescent="0.2">
      <c r="U7202" s="398"/>
    </row>
    <row r="7203" spans="21:21" x14ac:dyDescent="0.2">
      <c r="U7203" s="398"/>
    </row>
    <row r="7204" spans="21:21" x14ac:dyDescent="0.2">
      <c r="U7204" s="398"/>
    </row>
    <row r="7205" spans="21:21" x14ac:dyDescent="0.2">
      <c r="U7205" s="398"/>
    </row>
    <row r="7206" spans="21:21" x14ac:dyDescent="0.2">
      <c r="U7206" s="398"/>
    </row>
    <row r="7207" spans="21:21" x14ac:dyDescent="0.2">
      <c r="U7207" s="398"/>
    </row>
    <row r="7208" spans="21:21" x14ac:dyDescent="0.2">
      <c r="U7208" s="398"/>
    </row>
    <row r="7209" spans="21:21" x14ac:dyDescent="0.2">
      <c r="U7209" s="398"/>
    </row>
    <row r="7210" spans="21:21" x14ac:dyDescent="0.2">
      <c r="U7210" s="398"/>
    </row>
    <row r="7211" spans="21:21" x14ac:dyDescent="0.2">
      <c r="U7211" s="398"/>
    </row>
    <row r="7212" spans="21:21" x14ac:dyDescent="0.2">
      <c r="U7212" s="398"/>
    </row>
    <row r="7213" spans="21:21" x14ac:dyDescent="0.2">
      <c r="U7213" s="398"/>
    </row>
    <row r="7214" spans="21:21" x14ac:dyDescent="0.2">
      <c r="U7214" s="398"/>
    </row>
    <row r="7215" spans="21:21" x14ac:dyDescent="0.2">
      <c r="U7215" s="398"/>
    </row>
    <row r="7216" spans="21:21" x14ac:dyDescent="0.2">
      <c r="U7216" s="398"/>
    </row>
    <row r="7217" spans="21:21" x14ac:dyDescent="0.2">
      <c r="U7217" s="398"/>
    </row>
    <row r="7218" spans="21:21" x14ac:dyDescent="0.2">
      <c r="U7218" s="398"/>
    </row>
    <row r="7219" spans="21:21" x14ac:dyDescent="0.2">
      <c r="U7219" s="398"/>
    </row>
    <row r="7220" spans="21:21" x14ac:dyDescent="0.2">
      <c r="U7220" s="398"/>
    </row>
    <row r="7221" spans="21:21" x14ac:dyDescent="0.2">
      <c r="U7221" s="398"/>
    </row>
    <row r="7222" spans="21:21" x14ac:dyDescent="0.2">
      <c r="U7222" s="398"/>
    </row>
    <row r="7223" spans="21:21" x14ac:dyDescent="0.2">
      <c r="U7223" s="398"/>
    </row>
    <row r="7224" spans="21:21" x14ac:dyDescent="0.2">
      <c r="U7224" s="398"/>
    </row>
    <row r="7225" spans="21:21" x14ac:dyDescent="0.2">
      <c r="U7225" s="398"/>
    </row>
    <row r="7226" spans="21:21" x14ac:dyDescent="0.2">
      <c r="U7226" s="398"/>
    </row>
    <row r="7227" spans="21:21" x14ac:dyDescent="0.2">
      <c r="U7227" s="398"/>
    </row>
    <row r="7228" spans="21:21" x14ac:dyDescent="0.2">
      <c r="U7228" s="398"/>
    </row>
    <row r="7229" spans="21:21" x14ac:dyDescent="0.2">
      <c r="U7229" s="398"/>
    </row>
    <row r="7230" spans="21:21" x14ac:dyDescent="0.2">
      <c r="U7230" s="398"/>
    </row>
    <row r="7231" spans="21:21" x14ac:dyDescent="0.2">
      <c r="U7231" s="398"/>
    </row>
    <row r="7232" spans="21:21" x14ac:dyDescent="0.2">
      <c r="U7232" s="398"/>
    </row>
    <row r="7233" spans="21:21" x14ac:dyDescent="0.2">
      <c r="U7233" s="398"/>
    </row>
    <row r="7234" spans="21:21" x14ac:dyDescent="0.2">
      <c r="U7234" s="398"/>
    </row>
    <row r="7235" spans="21:21" x14ac:dyDescent="0.2">
      <c r="U7235" s="398"/>
    </row>
    <row r="7236" spans="21:21" x14ac:dyDescent="0.2">
      <c r="U7236" s="398"/>
    </row>
    <row r="7237" spans="21:21" x14ac:dyDescent="0.2">
      <c r="U7237" s="398"/>
    </row>
    <row r="7238" spans="21:21" x14ac:dyDescent="0.2">
      <c r="U7238" s="398"/>
    </row>
    <row r="7239" spans="21:21" x14ac:dyDescent="0.2">
      <c r="U7239" s="398"/>
    </row>
    <row r="7240" spans="21:21" x14ac:dyDescent="0.2">
      <c r="U7240" s="398"/>
    </row>
    <row r="7241" spans="21:21" x14ac:dyDescent="0.2">
      <c r="U7241" s="398"/>
    </row>
    <row r="7242" spans="21:21" x14ac:dyDescent="0.2">
      <c r="U7242" s="398"/>
    </row>
    <row r="7243" spans="21:21" x14ac:dyDescent="0.2">
      <c r="U7243" s="398"/>
    </row>
    <row r="7244" spans="21:21" x14ac:dyDescent="0.2">
      <c r="U7244" s="398"/>
    </row>
    <row r="7245" spans="21:21" x14ac:dyDescent="0.2">
      <c r="U7245" s="398"/>
    </row>
    <row r="7246" spans="21:21" x14ac:dyDescent="0.2">
      <c r="U7246" s="398"/>
    </row>
    <row r="7247" spans="21:21" x14ac:dyDescent="0.2">
      <c r="U7247" s="398"/>
    </row>
    <row r="7248" spans="21:21" x14ac:dyDescent="0.2">
      <c r="U7248" s="398"/>
    </row>
    <row r="7249" spans="21:21" x14ac:dyDescent="0.2">
      <c r="U7249" s="398"/>
    </row>
    <row r="7250" spans="21:21" x14ac:dyDescent="0.2">
      <c r="U7250" s="398"/>
    </row>
    <row r="7251" spans="21:21" x14ac:dyDescent="0.2">
      <c r="U7251" s="398"/>
    </row>
    <row r="7252" spans="21:21" x14ac:dyDescent="0.2">
      <c r="U7252" s="398"/>
    </row>
    <row r="7253" spans="21:21" x14ac:dyDescent="0.2">
      <c r="U7253" s="398"/>
    </row>
    <row r="7254" spans="21:21" x14ac:dyDescent="0.2">
      <c r="U7254" s="398"/>
    </row>
    <row r="7255" spans="21:21" x14ac:dyDescent="0.2">
      <c r="U7255" s="398"/>
    </row>
    <row r="7256" spans="21:21" x14ac:dyDescent="0.2">
      <c r="U7256" s="398"/>
    </row>
    <row r="7257" spans="21:21" x14ac:dyDescent="0.2">
      <c r="U7257" s="398"/>
    </row>
    <row r="7258" spans="21:21" x14ac:dyDescent="0.2">
      <c r="U7258" s="398"/>
    </row>
    <row r="7259" spans="21:21" x14ac:dyDescent="0.2">
      <c r="U7259" s="398"/>
    </row>
    <row r="7260" spans="21:21" x14ac:dyDescent="0.2">
      <c r="U7260" s="398"/>
    </row>
    <row r="7261" spans="21:21" x14ac:dyDescent="0.2">
      <c r="U7261" s="398"/>
    </row>
    <row r="7262" spans="21:21" x14ac:dyDescent="0.2">
      <c r="U7262" s="398"/>
    </row>
    <row r="7263" spans="21:21" x14ac:dyDescent="0.2">
      <c r="U7263" s="398"/>
    </row>
    <row r="7264" spans="21:21" x14ac:dyDescent="0.2">
      <c r="U7264" s="398"/>
    </row>
    <row r="7265" spans="21:21" x14ac:dyDescent="0.2">
      <c r="U7265" s="398"/>
    </row>
    <row r="7266" spans="21:21" x14ac:dyDescent="0.2">
      <c r="U7266" s="398"/>
    </row>
    <row r="7267" spans="21:21" x14ac:dyDescent="0.2">
      <c r="U7267" s="398"/>
    </row>
    <row r="7268" spans="21:21" x14ac:dyDescent="0.2">
      <c r="U7268" s="398"/>
    </row>
    <row r="7269" spans="21:21" x14ac:dyDescent="0.2">
      <c r="U7269" s="398"/>
    </row>
    <row r="7270" spans="21:21" x14ac:dyDescent="0.2">
      <c r="U7270" s="398"/>
    </row>
    <row r="7271" spans="21:21" x14ac:dyDescent="0.2">
      <c r="U7271" s="398"/>
    </row>
    <row r="7272" spans="21:21" x14ac:dyDescent="0.2">
      <c r="U7272" s="398"/>
    </row>
    <row r="7273" spans="21:21" x14ac:dyDescent="0.2">
      <c r="U7273" s="398"/>
    </row>
    <row r="7274" spans="21:21" x14ac:dyDescent="0.2">
      <c r="U7274" s="398"/>
    </row>
    <row r="7275" spans="21:21" x14ac:dyDescent="0.2">
      <c r="U7275" s="398"/>
    </row>
    <row r="7276" spans="21:21" x14ac:dyDescent="0.2">
      <c r="U7276" s="398"/>
    </row>
    <row r="7277" spans="21:21" x14ac:dyDescent="0.2">
      <c r="U7277" s="398"/>
    </row>
    <row r="7278" spans="21:21" x14ac:dyDescent="0.2">
      <c r="U7278" s="398"/>
    </row>
    <row r="7279" spans="21:21" x14ac:dyDescent="0.2">
      <c r="U7279" s="398"/>
    </row>
    <row r="7280" spans="21:21" x14ac:dyDescent="0.2">
      <c r="U7280" s="398"/>
    </row>
    <row r="7281" spans="21:21" x14ac:dyDescent="0.2">
      <c r="U7281" s="398"/>
    </row>
    <row r="7282" spans="21:21" x14ac:dyDescent="0.2">
      <c r="U7282" s="398"/>
    </row>
    <row r="7283" spans="21:21" x14ac:dyDescent="0.2">
      <c r="U7283" s="398"/>
    </row>
    <row r="7284" spans="21:21" x14ac:dyDescent="0.2">
      <c r="U7284" s="398"/>
    </row>
    <row r="7285" spans="21:21" x14ac:dyDescent="0.2">
      <c r="U7285" s="398"/>
    </row>
    <row r="7286" spans="21:21" x14ac:dyDescent="0.2">
      <c r="U7286" s="398"/>
    </row>
    <row r="7287" spans="21:21" x14ac:dyDescent="0.2">
      <c r="U7287" s="398"/>
    </row>
    <row r="7288" spans="21:21" x14ac:dyDescent="0.2">
      <c r="U7288" s="398"/>
    </row>
    <row r="7289" spans="21:21" x14ac:dyDescent="0.2">
      <c r="U7289" s="398"/>
    </row>
    <row r="7290" spans="21:21" x14ac:dyDescent="0.2">
      <c r="U7290" s="398"/>
    </row>
    <row r="7291" spans="21:21" x14ac:dyDescent="0.2">
      <c r="U7291" s="398"/>
    </row>
    <row r="7292" spans="21:21" x14ac:dyDescent="0.2">
      <c r="U7292" s="398"/>
    </row>
    <row r="7293" spans="21:21" x14ac:dyDescent="0.2">
      <c r="U7293" s="398"/>
    </row>
    <row r="7294" spans="21:21" x14ac:dyDescent="0.2">
      <c r="U7294" s="398"/>
    </row>
    <row r="7295" spans="21:21" x14ac:dyDescent="0.2">
      <c r="U7295" s="398"/>
    </row>
    <row r="7296" spans="21:21" x14ac:dyDescent="0.2">
      <c r="U7296" s="398"/>
    </row>
    <row r="7297" spans="21:21" x14ac:dyDescent="0.2">
      <c r="U7297" s="398"/>
    </row>
    <row r="7298" spans="21:21" x14ac:dyDescent="0.2">
      <c r="U7298" s="398"/>
    </row>
    <row r="7299" spans="21:21" x14ac:dyDescent="0.2">
      <c r="U7299" s="398"/>
    </row>
    <row r="7300" spans="21:21" x14ac:dyDescent="0.2">
      <c r="U7300" s="398"/>
    </row>
    <row r="7301" spans="21:21" x14ac:dyDescent="0.2">
      <c r="U7301" s="398"/>
    </row>
    <row r="7302" spans="21:21" x14ac:dyDescent="0.2">
      <c r="U7302" s="398"/>
    </row>
    <row r="7303" spans="21:21" x14ac:dyDescent="0.2">
      <c r="U7303" s="398"/>
    </row>
    <row r="7304" spans="21:21" x14ac:dyDescent="0.2">
      <c r="U7304" s="398"/>
    </row>
    <row r="7305" spans="21:21" x14ac:dyDescent="0.2">
      <c r="U7305" s="398"/>
    </row>
    <row r="7306" spans="21:21" x14ac:dyDescent="0.2">
      <c r="U7306" s="398"/>
    </row>
    <row r="7307" spans="21:21" x14ac:dyDescent="0.2">
      <c r="U7307" s="398"/>
    </row>
    <row r="7308" spans="21:21" x14ac:dyDescent="0.2">
      <c r="U7308" s="398"/>
    </row>
    <row r="7309" spans="21:21" x14ac:dyDescent="0.2">
      <c r="U7309" s="398"/>
    </row>
    <row r="7310" spans="21:21" x14ac:dyDescent="0.2">
      <c r="U7310" s="398"/>
    </row>
    <row r="7311" spans="21:21" x14ac:dyDescent="0.2">
      <c r="U7311" s="398"/>
    </row>
    <row r="7312" spans="21:21" x14ac:dyDescent="0.2">
      <c r="U7312" s="398"/>
    </row>
    <row r="7313" spans="21:21" x14ac:dyDescent="0.2">
      <c r="U7313" s="398"/>
    </row>
    <row r="7314" spans="21:21" x14ac:dyDescent="0.2">
      <c r="U7314" s="398"/>
    </row>
    <row r="7315" spans="21:21" x14ac:dyDescent="0.2">
      <c r="U7315" s="398"/>
    </row>
    <row r="7316" spans="21:21" x14ac:dyDescent="0.2">
      <c r="U7316" s="398"/>
    </row>
    <row r="7317" spans="21:21" x14ac:dyDescent="0.2">
      <c r="U7317" s="398"/>
    </row>
    <row r="7318" spans="21:21" x14ac:dyDescent="0.2">
      <c r="U7318" s="398"/>
    </row>
    <row r="7319" spans="21:21" x14ac:dyDescent="0.2">
      <c r="U7319" s="398"/>
    </row>
    <row r="7320" spans="21:21" x14ac:dyDescent="0.2">
      <c r="U7320" s="398"/>
    </row>
    <row r="7321" spans="21:21" x14ac:dyDescent="0.2">
      <c r="U7321" s="398"/>
    </row>
    <row r="7322" spans="21:21" x14ac:dyDescent="0.2">
      <c r="U7322" s="398"/>
    </row>
    <row r="7323" spans="21:21" x14ac:dyDescent="0.2">
      <c r="U7323" s="398"/>
    </row>
    <row r="7324" spans="21:21" x14ac:dyDescent="0.2">
      <c r="U7324" s="398"/>
    </row>
    <row r="7325" spans="21:21" x14ac:dyDescent="0.2">
      <c r="U7325" s="398"/>
    </row>
    <row r="7326" spans="21:21" x14ac:dyDescent="0.2">
      <c r="U7326" s="398"/>
    </row>
    <row r="7327" spans="21:21" x14ac:dyDescent="0.2">
      <c r="U7327" s="398"/>
    </row>
    <row r="7328" spans="21:21" x14ac:dyDescent="0.2">
      <c r="U7328" s="398"/>
    </row>
    <row r="7329" spans="21:21" x14ac:dyDescent="0.2">
      <c r="U7329" s="398"/>
    </row>
    <row r="7330" spans="21:21" x14ac:dyDescent="0.2">
      <c r="U7330" s="398"/>
    </row>
    <row r="7331" spans="21:21" x14ac:dyDescent="0.2">
      <c r="U7331" s="398"/>
    </row>
    <row r="7332" spans="21:21" x14ac:dyDescent="0.2">
      <c r="U7332" s="398"/>
    </row>
    <row r="7333" spans="21:21" x14ac:dyDescent="0.2">
      <c r="U7333" s="398"/>
    </row>
    <row r="7334" spans="21:21" x14ac:dyDescent="0.2">
      <c r="U7334" s="398"/>
    </row>
    <row r="7335" spans="21:21" x14ac:dyDescent="0.2">
      <c r="U7335" s="398"/>
    </row>
    <row r="7336" spans="21:21" x14ac:dyDescent="0.2">
      <c r="U7336" s="398"/>
    </row>
    <row r="7337" spans="21:21" x14ac:dyDescent="0.2">
      <c r="U7337" s="398"/>
    </row>
    <row r="7338" spans="21:21" x14ac:dyDescent="0.2">
      <c r="U7338" s="398"/>
    </row>
    <row r="7339" spans="21:21" x14ac:dyDescent="0.2">
      <c r="U7339" s="398"/>
    </row>
    <row r="7340" spans="21:21" x14ac:dyDescent="0.2">
      <c r="U7340" s="398"/>
    </row>
    <row r="7341" spans="21:21" x14ac:dyDescent="0.2">
      <c r="U7341" s="398"/>
    </row>
    <row r="7342" spans="21:21" x14ac:dyDescent="0.2">
      <c r="U7342" s="398"/>
    </row>
    <row r="7343" spans="21:21" x14ac:dyDescent="0.2">
      <c r="U7343" s="398"/>
    </row>
    <row r="7344" spans="21:21" x14ac:dyDescent="0.2">
      <c r="U7344" s="398"/>
    </row>
    <row r="7345" spans="21:21" x14ac:dyDescent="0.2">
      <c r="U7345" s="398"/>
    </row>
    <row r="7346" spans="21:21" x14ac:dyDescent="0.2">
      <c r="U7346" s="398"/>
    </row>
    <row r="7347" spans="21:21" x14ac:dyDescent="0.2">
      <c r="U7347" s="398"/>
    </row>
    <row r="7348" spans="21:21" x14ac:dyDescent="0.2">
      <c r="U7348" s="398"/>
    </row>
    <row r="7349" spans="21:21" x14ac:dyDescent="0.2">
      <c r="U7349" s="398"/>
    </row>
    <row r="7350" spans="21:21" x14ac:dyDescent="0.2">
      <c r="U7350" s="398"/>
    </row>
    <row r="7351" spans="21:21" x14ac:dyDescent="0.2">
      <c r="U7351" s="398"/>
    </row>
    <row r="7352" spans="21:21" x14ac:dyDescent="0.2">
      <c r="U7352" s="398"/>
    </row>
    <row r="7353" spans="21:21" x14ac:dyDescent="0.2">
      <c r="U7353" s="398"/>
    </row>
    <row r="7354" spans="21:21" x14ac:dyDescent="0.2">
      <c r="U7354" s="398"/>
    </row>
    <row r="7355" spans="21:21" x14ac:dyDescent="0.2">
      <c r="U7355" s="398"/>
    </row>
    <row r="7356" spans="21:21" x14ac:dyDescent="0.2">
      <c r="U7356" s="398"/>
    </row>
    <row r="7357" spans="21:21" x14ac:dyDescent="0.2">
      <c r="U7357" s="398"/>
    </row>
    <row r="7358" spans="21:21" x14ac:dyDescent="0.2">
      <c r="U7358" s="398"/>
    </row>
    <row r="7359" spans="21:21" x14ac:dyDescent="0.2">
      <c r="U7359" s="398"/>
    </row>
    <row r="7360" spans="21:21" x14ac:dyDescent="0.2">
      <c r="U7360" s="398"/>
    </row>
    <row r="7361" spans="21:21" x14ac:dyDescent="0.2">
      <c r="U7361" s="398"/>
    </row>
    <row r="7362" spans="21:21" x14ac:dyDescent="0.2">
      <c r="U7362" s="398"/>
    </row>
    <row r="7363" spans="21:21" x14ac:dyDescent="0.2">
      <c r="U7363" s="398"/>
    </row>
    <row r="7364" spans="21:21" x14ac:dyDescent="0.2">
      <c r="U7364" s="398"/>
    </row>
    <row r="7365" spans="21:21" x14ac:dyDescent="0.2">
      <c r="U7365" s="398"/>
    </row>
    <row r="7366" spans="21:21" x14ac:dyDescent="0.2">
      <c r="U7366" s="398"/>
    </row>
    <row r="7367" spans="21:21" x14ac:dyDescent="0.2">
      <c r="U7367" s="398"/>
    </row>
    <row r="7368" spans="21:21" x14ac:dyDescent="0.2">
      <c r="U7368" s="398"/>
    </row>
    <row r="7369" spans="21:21" x14ac:dyDescent="0.2">
      <c r="U7369" s="398"/>
    </row>
    <row r="7370" spans="21:21" x14ac:dyDescent="0.2">
      <c r="U7370" s="398"/>
    </row>
    <row r="7371" spans="21:21" x14ac:dyDescent="0.2">
      <c r="U7371" s="398"/>
    </row>
    <row r="7372" spans="21:21" x14ac:dyDescent="0.2">
      <c r="U7372" s="398"/>
    </row>
    <row r="7373" spans="21:21" x14ac:dyDescent="0.2">
      <c r="U7373" s="398"/>
    </row>
    <row r="7374" spans="21:21" x14ac:dyDescent="0.2">
      <c r="U7374" s="398"/>
    </row>
    <row r="7375" spans="21:21" x14ac:dyDescent="0.2">
      <c r="U7375" s="398"/>
    </row>
    <row r="7376" spans="21:21" x14ac:dyDescent="0.2">
      <c r="U7376" s="398"/>
    </row>
    <row r="7377" spans="21:21" x14ac:dyDescent="0.2">
      <c r="U7377" s="398"/>
    </row>
    <row r="7378" spans="21:21" x14ac:dyDescent="0.2">
      <c r="U7378" s="398"/>
    </row>
    <row r="7379" spans="21:21" x14ac:dyDescent="0.2">
      <c r="U7379" s="398"/>
    </row>
    <row r="7380" spans="21:21" x14ac:dyDescent="0.2">
      <c r="U7380" s="398"/>
    </row>
    <row r="7381" spans="21:21" x14ac:dyDescent="0.2">
      <c r="U7381" s="398"/>
    </row>
    <row r="7382" spans="21:21" x14ac:dyDescent="0.2">
      <c r="U7382" s="398"/>
    </row>
    <row r="7383" spans="21:21" x14ac:dyDescent="0.2">
      <c r="U7383" s="398"/>
    </row>
    <row r="7384" spans="21:21" x14ac:dyDescent="0.2">
      <c r="U7384" s="398"/>
    </row>
    <row r="7385" spans="21:21" x14ac:dyDescent="0.2">
      <c r="U7385" s="398"/>
    </row>
    <row r="7386" spans="21:21" x14ac:dyDescent="0.2">
      <c r="U7386" s="398"/>
    </row>
    <row r="7387" spans="21:21" x14ac:dyDescent="0.2">
      <c r="U7387" s="398"/>
    </row>
    <row r="7388" spans="21:21" x14ac:dyDescent="0.2">
      <c r="U7388" s="398"/>
    </row>
    <row r="7389" spans="21:21" x14ac:dyDescent="0.2">
      <c r="U7389" s="398"/>
    </row>
    <row r="7390" spans="21:21" x14ac:dyDescent="0.2">
      <c r="U7390" s="398"/>
    </row>
    <row r="7391" spans="21:21" x14ac:dyDescent="0.2">
      <c r="U7391" s="398"/>
    </row>
    <row r="7392" spans="21:21" x14ac:dyDescent="0.2">
      <c r="U7392" s="398"/>
    </row>
    <row r="7393" spans="21:21" x14ac:dyDescent="0.2">
      <c r="U7393" s="398"/>
    </row>
    <row r="7394" spans="21:21" x14ac:dyDescent="0.2">
      <c r="U7394" s="398"/>
    </row>
    <row r="7395" spans="21:21" x14ac:dyDescent="0.2">
      <c r="U7395" s="398"/>
    </row>
    <row r="7396" spans="21:21" x14ac:dyDescent="0.2">
      <c r="U7396" s="398"/>
    </row>
    <row r="7397" spans="21:21" x14ac:dyDescent="0.2">
      <c r="U7397" s="398"/>
    </row>
    <row r="7398" spans="21:21" x14ac:dyDescent="0.2">
      <c r="U7398" s="398"/>
    </row>
    <row r="7399" spans="21:21" x14ac:dyDescent="0.2">
      <c r="U7399" s="398"/>
    </row>
    <row r="7400" spans="21:21" x14ac:dyDescent="0.2">
      <c r="U7400" s="398"/>
    </row>
    <row r="7401" spans="21:21" x14ac:dyDescent="0.2">
      <c r="U7401" s="398"/>
    </row>
    <row r="7402" spans="21:21" x14ac:dyDescent="0.2">
      <c r="U7402" s="398"/>
    </row>
    <row r="7403" spans="21:21" x14ac:dyDescent="0.2">
      <c r="U7403" s="398"/>
    </row>
    <row r="7404" spans="21:21" x14ac:dyDescent="0.2">
      <c r="U7404" s="398"/>
    </row>
    <row r="7405" spans="21:21" x14ac:dyDescent="0.2">
      <c r="U7405" s="398"/>
    </row>
    <row r="7406" spans="21:21" x14ac:dyDescent="0.2">
      <c r="U7406" s="398"/>
    </row>
    <row r="7407" spans="21:21" x14ac:dyDescent="0.2">
      <c r="U7407" s="398"/>
    </row>
    <row r="7408" spans="21:21" x14ac:dyDescent="0.2">
      <c r="U7408" s="398"/>
    </row>
    <row r="7409" spans="21:21" x14ac:dyDescent="0.2">
      <c r="U7409" s="398"/>
    </row>
    <row r="7410" spans="21:21" x14ac:dyDescent="0.2">
      <c r="U7410" s="398"/>
    </row>
    <row r="7411" spans="21:21" x14ac:dyDescent="0.2">
      <c r="U7411" s="398"/>
    </row>
    <row r="7412" spans="21:21" x14ac:dyDescent="0.2">
      <c r="U7412" s="398"/>
    </row>
    <row r="7413" spans="21:21" x14ac:dyDescent="0.2">
      <c r="U7413" s="398"/>
    </row>
    <row r="7414" spans="21:21" x14ac:dyDescent="0.2">
      <c r="U7414" s="398"/>
    </row>
    <row r="7415" spans="21:21" x14ac:dyDescent="0.2">
      <c r="U7415" s="398"/>
    </row>
    <row r="7416" spans="21:21" x14ac:dyDescent="0.2">
      <c r="U7416" s="398"/>
    </row>
    <row r="7417" spans="21:21" x14ac:dyDescent="0.2">
      <c r="U7417" s="398"/>
    </row>
    <row r="7418" spans="21:21" x14ac:dyDescent="0.2">
      <c r="U7418" s="398"/>
    </row>
    <row r="7419" spans="21:21" x14ac:dyDescent="0.2">
      <c r="U7419" s="398"/>
    </row>
    <row r="7420" spans="21:21" x14ac:dyDescent="0.2">
      <c r="U7420" s="398"/>
    </row>
    <row r="7421" spans="21:21" x14ac:dyDescent="0.2">
      <c r="U7421" s="398"/>
    </row>
    <row r="7422" spans="21:21" x14ac:dyDescent="0.2">
      <c r="U7422" s="398"/>
    </row>
    <row r="7423" spans="21:21" x14ac:dyDescent="0.2">
      <c r="U7423" s="398"/>
    </row>
    <row r="7424" spans="21:21" x14ac:dyDescent="0.2">
      <c r="U7424" s="398"/>
    </row>
    <row r="7425" spans="21:21" x14ac:dyDescent="0.2">
      <c r="U7425" s="398"/>
    </row>
    <row r="7426" spans="21:21" x14ac:dyDescent="0.2">
      <c r="U7426" s="398"/>
    </row>
    <row r="7427" spans="21:21" x14ac:dyDescent="0.2">
      <c r="U7427" s="398"/>
    </row>
    <row r="7428" spans="21:21" x14ac:dyDescent="0.2">
      <c r="U7428" s="398"/>
    </row>
    <row r="7429" spans="21:21" x14ac:dyDescent="0.2">
      <c r="U7429" s="398"/>
    </row>
    <row r="7430" spans="21:21" x14ac:dyDescent="0.2">
      <c r="U7430" s="398"/>
    </row>
    <row r="7431" spans="21:21" x14ac:dyDescent="0.2">
      <c r="U7431" s="398"/>
    </row>
    <row r="7432" spans="21:21" x14ac:dyDescent="0.2">
      <c r="U7432" s="398"/>
    </row>
    <row r="7433" spans="21:21" x14ac:dyDescent="0.2">
      <c r="U7433" s="398"/>
    </row>
    <row r="7434" spans="21:21" x14ac:dyDescent="0.2">
      <c r="U7434" s="398"/>
    </row>
    <row r="7435" spans="21:21" x14ac:dyDescent="0.2">
      <c r="U7435" s="398"/>
    </row>
    <row r="7436" spans="21:21" x14ac:dyDescent="0.2">
      <c r="U7436" s="398"/>
    </row>
    <row r="7437" spans="21:21" x14ac:dyDescent="0.2">
      <c r="U7437" s="398"/>
    </row>
    <row r="7438" spans="21:21" x14ac:dyDescent="0.2">
      <c r="U7438" s="398"/>
    </row>
    <row r="7439" spans="21:21" x14ac:dyDescent="0.2">
      <c r="U7439" s="398"/>
    </row>
    <row r="7440" spans="21:21" x14ac:dyDescent="0.2">
      <c r="U7440" s="398"/>
    </row>
    <row r="7441" spans="21:21" x14ac:dyDescent="0.2">
      <c r="U7441" s="398"/>
    </row>
    <row r="7442" spans="21:21" x14ac:dyDescent="0.2">
      <c r="U7442" s="398"/>
    </row>
    <row r="7443" spans="21:21" x14ac:dyDescent="0.2">
      <c r="U7443" s="398"/>
    </row>
    <row r="7444" spans="21:21" x14ac:dyDescent="0.2">
      <c r="U7444" s="398"/>
    </row>
    <row r="7445" spans="21:21" x14ac:dyDescent="0.2">
      <c r="U7445" s="398"/>
    </row>
    <row r="7446" spans="21:21" x14ac:dyDescent="0.2">
      <c r="U7446" s="398"/>
    </row>
    <row r="7447" spans="21:21" x14ac:dyDescent="0.2">
      <c r="U7447" s="398"/>
    </row>
    <row r="7448" spans="21:21" x14ac:dyDescent="0.2">
      <c r="U7448" s="398"/>
    </row>
    <row r="7449" spans="21:21" x14ac:dyDescent="0.2">
      <c r="U7449" s="398"/>
    </row>
    <row r="7450" spans="21:21" x14ac:dyDescent="0.2">
      <c r="U7450" s="398"/>
    </row>
    <row r="7451" spans="21:21" x14ac:dyDescent="0.2">
      <c r="U7451" s="398"/>
    </row>
    <row r="7452" spans="21:21" x14ac:dyDescent="0.2">
      <c r="U7452" s="398"/>
    </row>
    <row r="7453" spans="21:21" x14ac:dyDescent="0.2">
      <c r="U7453" s="398"/>
    </row>
    <row r="7454" spans="21:21" x14ac:dyDescent="0.2">
      <c r="U7454" s="398"/>
    </row>
    <row r="7455" spans="21:21" x14ac:dyDescent="0.2">
      <c r="U7455" s="398"/>
    </row>
    <row r="7456" spans="21:21" x14ac:dyDescent="0.2">
      <c r="U7456" s="398"/>
    </row>
    <row r="7457" spans="21:21" x14ac:dyDescent="0.2">
      <c r="U7457" s="398"/>
    </row>
    <row r="7458" spans="21:21" x14ac:dyDescent="0.2">
      <c r="U7458" s="398"/>
    </row>
    <row r="7459" spans="21:21" x14ac:dyDescent="0.2">
      <c r="U7459" s="398"/>
    </row>
    <row r="7460" spans="21:21" x14ac:dyDescent="0.2">
      <c r="U7460" s="398"/>
    </row>
    <row r="7461" spans="21:21" x14ac:dyDescent="0.2">
      <c r="U7461" s="398"/>
    </row>
    <row r="7462" spans="21:21" x14ac:dyDescent="0.2">
      <c r="U7462" s="398"/>
    </row>
    <row r="7463" spans="21:21" x14ac:dyDescent="0.2">
      <c r="U7463" s="398"/>
    </row>
    <row r="7464" spans="21:21" x14ac:dyDescent="0.2">
      <c r="U7464" s="398"/>
    </row>
    <row r="7465" spans="21:21" x14ac:dyDescent="0.2">
      <c r="U7465" s="398"/>
    </row>
    <row r="7466" spans="21:21" x14ac:dyDescent="0.2">
      <c r="U7466" s="398"/>
    </row>
    <row r="7467" spans="21:21" x14ac:dyDescent="0.2">
      <c r="U7467" s="398"/>
    </row>
    <row r="7468" spans="21:21" x14ac:dyDescent="0.2">
      <c r="U7468" s="398"/>
    </row>
    <row r="7469" spans="21:21" x14ac:dyDescent="0.2">
      <c r="U7469" s="398"/>
    </row>
    <row r="7470" spans="21:21" x14ac:dyDescent="0.2">
      <c r="U7470" s="398"/>
    </row>
    <row r="7471" spans="21:21" x14ac:dyDescent="0.2">
      <c r="U7471" s="398"/>
    </row>
    <row r="7472" spans="21:21" x14ac:dyDescent="0.2">
      <c r="U7472" s="398"/>
    </row>
    <row r="7473" spans="21:21" x14ac:dyDescent="0.2">
      <c r="U7473" s="398"/>
    </row>
    <row r="7474" spans="21:21" x14ac:dyDescent="0.2">
      <c r="U7474" s="398"/>
    </row>
    <row r="7475" spans="21:21" x14ac:dyDescent="0.2">
      <c r="U7475" s="398"/>
    </row>
    <row r="7476" spans="21:21" x14ac:dyDescent="0.2">
      <c r="U7476" s="398"/>
    </row>
    <row r="7477" spans="21:21" x14ac:dyDescent="0.2">
      <c r="U7477" s="398"/>
    </row>
    <row r="7478" spans="21:21" x14ac:dyDescent="0.2">
      <c r="U7478" s="398"/>
    </row>
    <row r="7479" spans="21:21" x14ac:dyDescent="0.2">
      <c r="U7479" s="398"/>
    </row>
    <row r="7480" spans="21:21" x14ac:dyDescent="0.2">
      <c r="U7480" s="398"/>
    </row>
    <row r="7481" spans="21:21" x14ac:dyDescent="0.2">
      <c r="U7481" s="398"/>
    </row>
    <row r="7482" spans="21:21" x14ac:dyDescent="0.2">
      <c r="U7482" s="398"/>
    </row>
    <row r="7483" spans="21:21" x14ac:dyDescent="0.2">
      <c r="U7483" s="398"/>
    </row>
    <row r="7484" spans="21:21" x14ac:dyDescent="0.2">
      <c r="U7484" s="398"/>
    </row>
    <row r="7485" spans="21:21" x14ac:dyDescent="0.2">
      <c r="U7485" s="398"/>
    </row>
    <row r="7486" spans="21:21" x14ac:dyDescent="0.2">
      <c r="U7486" s="398"/>
    </row>
    <row r="7487" spans="21:21" x14ac:dyDescent="0.2">
      <c r="U7487" s="398"/>
    </row>
    <row r="7488" spans="21:21" x14ac:dyDescent="0.2">
      <c r="U7488" s="398"/>
    </row>
    <row r="7489" spans="21:21" x14ac:dyDescent="0.2">
      <c r="U7489" s="398"/>
    </row>
    <row r="7490" spans="21:21" x14ac:dyDescent="0.2">
      <c r="U7490" s="398"/>
    </row>
    <row r="7491" spans="21:21" x14ac:dyDescent="0.2">
      <c r="U7491" s="398"/>
    </row>
    <row r="7492" spans="21:21" x14ac:dyDescent="0.2">
      <c r="U7492" s="398"/>
    </row>
    <row r="7493" spans="21:21" x14ac:dyDescent="0.2">
      <c r="U7493" s="398"/>
    </row>
    <row r="7494" spans="21:21" x14ac:dyDescent="0.2">
      <c r="U7494" s="398"/>
    </row>
    <row r="7495" spans="21:21" x14ac:dyDescent="0.2">
      <c r="U7495" s="398"/>
    </row>
    <row r="7496" spans="21:21" x14ac:dyDescent="0.2">
      <c r="U7496" s="398"/>
    </row>
    <row r="7497" spans="21:21" x14ac:dyDescent="0.2">
      <c r="U7497" s="398"/>
    </row>
    <row r="7498" spans="21:21" x14ac:dyDescent="0.2">
      <c r="U7498" s="398"/>
    </row>
    <row r="7499" spans="21:21" x14ac:dyDescent="0.2">
      <c r="U7499" s="398"/>
    </row>
    <row r="7500" spans="21:21" x14ac:dyDescent="0.2">
      <c r="U7500" s="398"/>
    </row>
    <row r="7501" spans="21:21" x14ac:dyDescent="0.2">
      <c r="U7501" s="398"/>
    </row>
    <row r="7502" spans="21:21" x14ac:dyDescent="0.2">
      <c r="U7502" s="398"/>
    </row>
    <row r="7503" spans="21:21" x14ac:dyDescent="0.2">
      <c r="U7503" s="398"/>
    </row>
    <row r="7504" spans="21:21" x14ac:dyDescent="0.2">
      <c r="U7504" s="398"/>
    </row>
    <row r="7505" spans="21:21" x14ac:dyDescent="0.2">
      <c r="U7505" s="398"/>
    </row>
    <row r="7506" spans="21:21" x14ac:dyDescent="0.2">
      <c r="U7506" s="398"/>
    </row>
    <row r="7507" spans="21:21" x14ac:dyDescent="0.2">
      <c r="U7507" s="398"/>
    </row>
    <row r="7508" spans="21:21" x14ac:dyDescent="0.2">
      <c r="U7508" s="398"/>
    </row>
    <row r="7509" spans="21:21" x14ac:dyDescent="0.2">
      <c r="U7509" s="398"/>
    </row>
    <row r="7510" spans="21:21" x14ac:dyDescent="0.2">
      <c r="U7510" s="398"/>
    </row>
    <row r="7511" spans="21:21" x14ac:dyDescent="0.2">
      <c r="U7511" s="398"/>
    </row>
    <row r="7512" spans="21:21" x14ac:dyDescent="0.2">
      <c r="U7512" s="398"/>
    </row>
    <row r="7513" spans="21:21" x14ac:dyDescent="0.2">
      <c r="U7513" s="398"/>
    </row>
    <row r="7514" spans="21:21" x14ac:dyDescent="0.2">
      <c r="U7514" s="398"/>
    </row>
    <row r="7515" spans="21:21" x14ac:dyDescent="0.2">
      <c r="U7515" s="398"/>
    </row>
    <row r="7516" spans="21:21" x14ac:dyDescent="0.2">
      <c r="U7516" s="398"/>
    </row>
    <row r="7517" spans="21:21" x14ac:dyDescent="0.2">
      <c r="U7517" s="398"/>
    </row>
    <row r="7518" spans="21:21" x14ac:dyDescent="0.2">
      <c r="U7518" s="398"/>
    </row>
    <row r="7519" spans="21:21" x14ac:dyDescent="0.2">
      <c r="U7519" s="398"/>
    </row>
    <row r="7520" spans="21:21" x14ac:dyDescent="0.2">
      <c r="U7520" s="398"/>
    </row>
    <row r="7521" spans="21:21" x14ac:dyDescent="0.2">
      <c r="U7521" s="398"/>
    </row>
    <row r="7522" spans="21:21" x14ac:dyDescent="0.2">
      <c r="U7522" s="398"/>
    </row>
    <row r="7523" spans="21:21" x14ac:dyDescent="0.2">
      <c r="U7523" s="398"/>
    </row>
    <row r="7524" spans="21:21" x14ac:dyDescent="0.2">
      <c r="U7524" s="398"/>
    </row>
    <row r="7525" spans="21:21" x14ac:dyDescent="0.2">
      <c r="U7525" s="398"/>
    </row>
    <row r="7526" spans="21:21" x14ac:dyDescent="0.2">
      <c r="U7526" s="398"/>
    </row>
    <row r="7527" spans="21:21" x14ac:dyDescent="0.2">
      <c r="U7527" s="398"/>
    </row>
    <row r="7528" spans="21:21" x14ac:dyDescent="0.2">
      <c r="U7528" s="398"/>
    </row>
    <row r="7529" spans="21:21" x14ac:dyDescent="0.2">
      <c r="U7529" s="398"/>
    </row>
    <row r="7530" spans="21:21" x14ac:dyDescent="0.2">
      <c r="U7530" s="398"/>
    </row>
    <row r="7531" spans="21:21" x14ac:dyDescent="0.2">
      <c r="U7531" s="398"/>
    </row>
    <row r="7532" spans="21:21" x14ac:dyDescent="0.2">
      <c r="U7532" s="398"/>
    </row>
    <row r="7533" spans="21:21" x14ac:dyDescent="0.2">
      <c r="U7533" s="398"/>
    </row>
    <row r="7534" spans="21:21" x14ac:dyDescent="0.2">
      <c r="U7534" s="398"/>
    </row>
    <row r="7535" spans="21:21" x14ac:dyDescent="0.2">
      <c r="U7535" s="398"/>
    </row>
    <row r="7536" spans="21:21" x14ac:dyDescent="0.2">
      <c r="U7536" s="398"/>
    </row>
    <row r="7537" spans="21:21" x14ac:dyDescent="0.2">
      <c r="U7537" s="398"/>
    </row>
    <row r="7538" spans="21:21" x14ac:dyDescent="0.2">
      <c r="U7538" s="398"/>
    </row>
    <row r="7539" spans="21:21" x14ac:dyDescent="0.2">
      <c r="U7539" s="398"/>
    </row>
    <row r="7540" spans="21:21" x14ac:dyDescent="0.2">
      <c r="U7540" s="398"/>
    </row>
    <row r="7541" spans="21:21" x14ac:dyDescent="0.2">
      <c r="U7541" s="398"/>
    </row>
    <row r="7542" spans="21:21" x14ac:dyDescent="0.2">
      <c r="U7542" s="398"/>
    </row>
    <row r="7543" spans="21:21" x14ac:dyDescent="0.2">
      <c r="U7543" s="398"/>
    </row>
    <row r="7544" spans="21:21" x14ac:dyDescent="0.2">
      <c r="U7544" s="398"/>
    </row>
    <row r="7545" spans="21:21" x14ac:dyDescent="0.2">
      <c r="U7545" s="398"/>
    </row>
    <row r="7546" spans="21:21" x14ac:dyDescent="0.2">
      <c r="U7546" s="398"/>
    </row>
    <row r="7547" spans="21:21" x14ac:dyDescent="0.2">
      <c r="U7547" s="398"/>
    </row>
    <row r="7548" spans="21:21" x14ac:dyDescent="0.2">
      <c r="U7548" s="398"/>
    </row>
    <row r="7549" spans="21:21" x14ac:dyDescent="0.2">
      <c r="U7549" s="398"/>
    </row>
    <row r="7550" spans="21:21" x14ac:dyDescent="0.2">
      <c r="U7550" s="398"/>
    </row>
    <row r="7551" spans="21:21" x14ac:dyDescent="0.2">
      <c r="U7551" s="398"/>
    </row>
    <row r="7552" spans="21:21" x14ac:dyDescent="0.2">
      <c r="U7552" s="398"/>
    </row>
    <row r="7553" spans="21:21" x14ac:dyDescent="0.2">
      <c r="U7553" s="398"/>
    </row>
    <row r="7554" spans="21:21" x14ac:dyDescent="0.2">
      <c r="U7554" s="398"/>
    </row>
    <row r="7555" spans="21:21" x14ac:dyDescent="0.2">
      <c r="U7555" s="398"/>
    </row>
    <row r="7556" spans="21:21" x14ac:dyDescent="0.2">
      <c r="U7556" s="398"/>
    </row>
    <row r="7557" spans="21:21" x14ac:dyDescent="0.2">
      <c r="U7557" s="398"/>
    </row>
    <row r="7558" spans="21:21" x14ac:dyDescent="0.2">
      <c r="U7558" s="398"/>
    </row>
    <row r="7559" spans="21:21" x14ac:dyDescent="0.2">
      <c r="U7559" s="398"/>
    </row>
    <row r="7560" spans="21:21" x14ac:dyDescent="0.2">
      <c r="U7560" s="398"/>
    </row>
    <row r="7561" spans="21:21" x14ac:dyDescent="0.2">
      <c r="U7561" s="398"/>
    </row>
    <row r="7562" spans="21:21" x14ac:dyDescent="0.2">
      <c r="U7562" s="398"/>
    </row>
    <row r="7563" spans="21:21" x14ac:dyDescent="0.2">
      <c r="U7563" s="398"/>
    </row>
    <row r="7564" spans="21:21" x14ac:dyDescent="0.2">
      <c r="U7564" s="398"/>
    </row>
    <row r="7565" spans="21:21" x14ac:dyDescent="0.2">
      <c r="U7565" s="398"/>
    </row>
    <row r="7566" spans="21:21" x14ac:dyDescent="0.2">
      <c r="U7566" s="398"/>
    </row>
    <row r="7567" spans="21:21" x14ac:dyDescent="0.2">
      <c r="U7567" s="398"/>
    </row>
    <row r="7568" spans="21:21" x14ac:dyDescent="0.2">
      <c r="U7568" s="398"/>
    </row>
    <row r="7569" spans="21:21" x14ac:dyDescent="0.2">
      <c r="U7569" s="398"/>
    </row>
    <row r="7570" spans="21:21" x14ac:dyDescent="0.2">
      <c r="U7570" s="398"/>
    </row>
    <row r="7571" spans="21:21" x14ac:dyDescent="0.2">
      <c r="U7571" s="398"/>
    </row>
    <row r="7572" spans="21:21" x14ac:dyDescent="0.2">
      <c r="U7572" s="398"/>
    </row>
    <row r="7573" spans="21:21" x14ac:dyDescent="0.2">
      <c r="U7573" s="398"/>
    </row>
    <row r="7574" spans="21:21" x14ac:dyDescent="0.2">
      <c r="U7574" s="398"/>
    </row>
    <row r="7575" spans="21:21" x14ac:dyDescent="0.2">
      <c r="U7575" s="398"/>
    </row>
    <row r="7576" spans="21:21" x14ac:dyDescent="0.2">
      <c r="U7576" s="398"/>
    </row>
    <row r="7577" spans="21:21" x14ac:dyDescent="0.2">
      <c r="U7577" s="398"/>
    </row>
    <row r="7578" spans="21:21" x14ac:dyDescent="0.2">
      <c r="U7578" s="398"/>
    </row>
    <row r="7579" spans="21:21" x14ac:dyDescent="0.2">
      <c r="U7579" s="398"/>
    </row>
    <row r="7580" spans="21:21" x14ac:dyDescent="0.2">
      <c r="U7580" s="398"/>
    </row>
    <row r="7581" spans="21:21" x14ac:dyDescent="0.2">
      <c r="U7581" s="398"/>
    </row>
    <row r="7582" spans="21:21" x14ac:dyDescent="0.2">
      <c r="U7582" s="398"/>
    </row>
    <row r="7583" spans="21:21" x14ac:dyDescent="0.2">
      <c r="U7583" s="398"/>
    </row>
    <row r="7584" spans="21:21" x14ac:dyDescent="0.2">
      <c r="U7584" s="398"/>
    </row>
    <row r="7585" spans="21:21" x14ac:dyDescent="0.2">
      <c r="U7585" s="398"/>
    </row>
    <row r="7586" spans="21:21" x14ac:dyDescent="0.2">
      <c r="U7586" s="398"/>
    </row>
    <row r="7587" spans="21:21" x14ac:dyDescent="0.2">
      <c r="U7587" s="398"/>
    </row>
    <row r="7588" spans="21:21" x14ac:dyDescent="0.2">
      <c r="U7588" s="398"/>
    </row>
    <row r="7589" spans="21:21" x14ac:dyDescent="0.2">
      <c r="U7589" s="398"/>
    </row>
    <row r="7590" spans="21:21" x14ac:dyDescent="0.2">
      <c r="U7590" s="398"/>
    </row>
    <row r="7591" spans="21:21" x14ac:dyDescent="0.2">
      <c r="U7591" s="398"/>
    </row>
    <row r="7592" spans="21:21" x14ac:dyDescent="0.2">
      <c r="U7592" s="398"/>
    </row>
    <row r="7593" spans="21:21" x14ac:dyDescent="0.2">
      <c r="U7593" s="398"/>
    </row>
    <row r="7594" spans="21:21" x14ac:dyDescent="0.2">
      <c r="U7594" s="398"/>
    </row>
    <row r="7595" spans="21:21" x14ac:dyDescent="0.2">
      <c r="U7595" s="398"/>
    </row>
    <row r="7596" spans="21:21" x14ac:dyDescent="0.2">
      <c r="U7596" s="398"/>
    </row>
    <row r="7597" spans="21:21" x14ac:dyDescent="0.2">
      <c r="U7597" s="398"/>
    </row>
    <row r="7598" spans="21:21" x14ac:dyDescent="0.2">
      <c r="U7598" s="398"/>
    </row>
    <row r="7599" spans="21:21" x14ac:dyDescent="0.2">
      <c r="U7599" s="398"/>
    </row>
    <row r="7600" spans="21:21" x14ac:dyDescent="0.2">
      <c r="U7600" s="398"/>
    </row>
    <row r="7601" spans="21:21" x14ac:dyDescent="0.2">
      <c r="U7601" s="398"/>
    </row>
    <row r="7602" spans="21:21" x14ac:dyDescent="0.2">
      <c r="U7602" s="398"/>
    </row>
    <row r="7603" spans="21:21" x14ac:dyDescent="0.2">
      <c r="U7603" s="398"/>
    </row>
    <row r="7604" spans="21:21" x14ac:dyDescent="0.2">
      <c r="U7604" s="398"/>
    </row>
    <row r="7605" spans="21:21" x14ac:dyDescent="0.2">
      <c r="U7605" s="398"/>
    </row>
    <row r="7606" spans="21:21" x14ac:dyDescent="0.2">
      <c r="U7606" s="398"/>
    </row>
    <row r="7607" spans="21:21" x14ac:dyDescent="0.2">
      <c r="U7607" s="398"/>
    </row>
    <row r="7608" spans="21:21" x14ac:dyDescent="0.2">
      <c r="U7608" s="398"/>
    </row>
    <row r="7609" spans="21:21" x14ac:dyDescent="0.2">
      <c r="U7609" s="398"/>
    </row>
    <row r="7610" spans="21:21" x14ac:dyDescent="0.2">
      <c r="U7610" s="398"/>
    </row>
    <row r="7611" spans="21:21" x14ac:dyDescent="0.2">
      <c r="U7611" s="398"/>
    </row>
    <row r="7612" spans="21:21" x14ac:dyDescent="0.2">
      <c r="U7612" s="398"/>
    </row>
    <row r="7613" spans="21:21" x14ac:dyDescent="0.2">
      <c r="U7613" s="398"/>
    </row>
    <row r="7614" spans="21:21" x14ac:dyDescent="0.2">
      <c r="U7614" s="398"/>
    </row>
    <row r="7615" spans="21:21" x14ac:dyDescent="0.2">
      <c r="U7615" s="398"/>
    </row>
    <row r="7616" spans="21:21" x14ac:dyDescent="0.2">
      <c r="U7616" s="398"/>
    </row>
    <row r="7617" spans="21:21" x14ac:dyDescent="0.2">
      <c r="U7617" s="398"/>
    </row>
    <row r="7618" spans="21:21" x14ac:dyDescent="0.2">
      <c r="U7618" s="398"/>
    </row>
    <row r="7619" spans="21:21" x14ac:dyDescent="0.2">
      <c r="U7619" s="398"/>
    </row>
    <row r="7620" spans="21:21" x14ac:dyDescent="0.2">
      <c r="U7620" s="398"/>
    </row>
    <row r="7621" spans="21:21" x14ac:dyDescent="0.2">
      <c r="U7621" s="398"/>
    </row>
    <row r="7622" spans="21:21" x14ac:dyDescent="0.2">
      <c r="U7622" s="398"/>
    </row>
    <row r="7623" spans="21:21" x14ac:dyDescent="0.2">
      <c r="U7623" s="398"/>
    </row>
    <row r="7624" spans="21:21" x14ac:dyDescent="0.2">
      <c r="U7624" s="398"/>
    </row>
    <row r="7625" spans="21:21" x14ac:dyDescent="0.2">
      <c r="U7625" s="398"/>
    </row>
    <row r="7626" spans="21:21" x14ac:dyDescent="0.2">
      <c r="U7626" s="398"/>
    </row>
    <row r="7627" spans="21:21" x14ac:dyDescent="0.2">
      <c r="U7627" s="398"/>
    </row>
    <row r="7628" spans="21:21" x14ac:dyDescent="0.2">
      <c r="U7628" s="398"/>
    </row>
    <row r="7629" spans="21:21" x14ac:dyDescent="0.2">
      <c r="U7629" s="398"/>
    </row>
    <row r="7630" spans="21:21" x14ac:dyDescent="0.2">
      <c r="U7630" s="398"/>
    </row>
    <row r="7631" spans="21:21" x14ac:dyDescent="0.2">
      <c r="U7631" s="398"/>
    </row>
    <row r="7632" spans="21:21" x14ac:dyDescent="0.2">
      <c r="U7632" s="398"/>
    </row>
    <row r="7633" spans="21:21" x14ac:dyDescent="0.2">
      <c r="U7633" s="398"/>
    </row>
    <row r="7634" spans="21:21" x14ac:dyDescent="0.2">
      <c r="U7634" s="398"/>
    </row>
    <row r="7635" spans="21:21" x14ac:dyDescent="0.2">
      <c r="U7635" s="398"/>
    </row>
    <row r="7636" spans="21:21" x14ac:dyDescent="0.2">
      <c r="U7636" s="398"/>
    </row>
    <row r="7637" spans="21:21" x14ac:dyDescent="0.2">
      <c r="U7637" s="398"/>
    </row>
    <row r="7638" spans="21:21" x14ac:dyDescent="0.2">
      <c r="U7638" s="398"/>
    </row>
    <row r="7639" spans="21:21" x14ac:dyDescent="0.2">
      <c r="U7639" s="398"/>
    </row>
    <row r="7640" spans="21:21" x14ac:dyDescent="0.2">
      <c r="U7640" s="398"/>
    </row>
    <row r="7641" spans="21:21" x14ac:dyDescent="0.2">
      <c r="U7641" s="398"/>
    </row>
    <row r="7642" spans="21:21" x14ac:dyDescent="0.2">
      <c r="U7642" s="398"/>
    </row>
    <row r="7643" spans="21:21" x14ac:dyDescent="0.2">
      <c r="U7643" s="398"/>
    </row>
    <row r="7644" spans="21:21" x14ac:dyDescent="0.2">
      <c r="U7644" s="398"/>
    </row>
    <row r="7645" spans="21:21" x14ac:dyDescent="0.2">
      <c r="U7645" s="398"/>
    </row>
    <row r="7646" spans="21:21" x14ac:dyDescent="0.2">
      <c r="U7646" s="398"/>
    </row>
    <row r="7647" spans="21:21" x14ac:dyDescent="0.2">
      <c r="U7647" s="398"/>
    </row>
    <row r="7648" spans="21:21" x14ac:dyDescent="0.2">
      <c r="U7648" s="398"/>
    </row>
    <row r="7649" spans="21:21" x14ac:dyDescent="0.2">
      <c r="U7649" s="398"/>
    </row>
    <row r="7650" spans="21:21" x14ac:dyDescent="0.2">
      <c r="U7650" s="398"/>
    </row>
    <row r="7651" spans="21:21" x14ac:dyDescent="0.2">
      <c r="U7651" s="398"/>
    </row>
    <row r="7652" spans="21:21" x14ac:dyDescent="0.2">
      <c r="U7652" s="398"/>
    </row>
    <row r="7653" spans="21:21" x14ac:dyDescent="0.2">
      <c r="U7653" s="398"/>
    </row>
    <row r="7654" spans="21:21" x14ac:dyDescent="0.2">
      <c r="U7654" s="398"/>
    </row>
    <row r="7655" spans="21:21" x14ac:dyDescent="0.2">
      <c r="U7655" s="398"/>
    </row>
    <row r="7656" spans="21:21" x14ac:dyDescent="0.2">
      <c r="U7656" s="398"/>
    </row>
    <row r="7657" spans="21:21" x14ac:dyDescent="0.2">
      <c r="U7657" s="398"/>
    </row>
    <row r="7658" spans="21:21" x14ac:dyDescent="0.2">
      <c r="U7658" s="398"/>
    </row>
    <row r="7659" spans="21:21" x14ac:dyDescent="0.2">
      <c r="U7659" s="398"/>
    </row>
    <row r="7660" spans="21:21" x14ac:dyDescent="0.2">
      <c r="U7660" s="398"/>
    </row>
    <row r="7661" spans="21:21" x14ac:dyDescent="0.2">
      <c r="U7661" s="398"/>
    </row>
    <row r="7662" spans="21:21" x14ac:dyDescent="0.2">
      <c r="U7662" s="398"/>
    </row>
    <row r="7663" spans="21:21" x14ac:dyDescent="0.2">
      <c r="U7663" s="398"/>
    </row>
    <row r="7664" spans="21:21" x14ac:dyDescent="0.2">
      <c r="U7664" s="398"/>
    </row>
    <row r="7665" spans="21:21" x14ac:dyDescent="0.2">
      <c r="U7665" s="398"/>
    </row>
    <row r="7666" spans="21:21" x14ac:dyDescent="0.2">
      <c r="U7666" s="398"/>
    </row>
    <row r="7667" spans="21:21" x14ac:dyDescent="0.2">
      <c r="U7667" s="398"/>
    </row>
    <row r="7668" spans="21:21" x14ac:dyDescent="0.2">
      <c r="U7668" s="398"/>
    </row>
    <row r="7669" spans="21:21" x14ac:dyDescent="0.2">
      <c r="U7669" s="398"/>
    </row>
    <row r="7670" spans="21:21" x14ac:dyDescent="0.2">
      <c r="U7670" s="398"/>
    </row>
    <row r="7671" spans="21:21" x14ac:dyDescent="0.2">
      <c r="U7671" s="398"/>
    </row>
    <row r="7672" spans="21:21" x14ac:dyDescent="0.2">
      <c r="U7672" s="398"/>
    </row>
    <row r="7673" spans="21:21" x14ac:dyDescent="0.2">
      <c r="U7673" s="398"/>
    </row>
    <row r="7674" spans="21:21" x14ac:dyDescent="0.2">
      <c r="U7674" s="398"/>
    </row>
    <row r="7675" spans="21:21" x14ac:dyDescent="0.2">
      <c r="U7675" s="398"/>
    </row>
    <row r="7676" spans="21:21" x14ac:dyDescent="0.2">
      <c r="U7676" s="398"/>
    </row>
    <row r="7677" spans="21:21" x14ac:dyDescent="0.2">
      <c r="U7677" s="398"/>
    </row>
    <row r="7678" spans="21:21" x14ac:dyDescent="0.2">
      <c r="U7678" s="398"/>
    </row>
    <row r="7679" spans="21:21" x14ac:dyDescent="0.2">
      <c r="U7679" s="398"/>
    </row>
    <row r="7680" spans="21:21" x14ac:dyDescent="0.2">
      <c r="U7680" s="398"/>
    </row>
    <row r="7681" spans="21:21" x14ac:dyDescent="0.2">
      <c r="U7681" s="398"/>
    </row>
    <row r="7682" spans="21:21" x14ac:dyDescent="0.2">
      <c r="U7682" s="398"/>
    </row>
    <row r="7683" spans="21:21" x14ac:dyDescent="0.2">
      <c r="U7683" s="398"/>
    </row>
    <row r="7684" spans="21:21" x14ac:dyDescent="0.2">
      <c r="U7684" s="398"/>
    </row>
    <row r="7685" spans="21:21" x14ac:dyDescent="0.2">
      <c r="U7685" s="398"/>
    </row>
    <row r="7686" spans="21:21" x14ac:dyDescent="0.2">
      <c r="U7686" s="398"/>
    </row>
    <row r="7687" spans="21:21" x14ac:dyDescent="0.2">
      <c r="U7687" s="398"/>
    </row>
    <row r="7688" spans="21:21" x14ac:dyDescent="0.2">
      <c r="U7688" s="398"/>
    </row>
    <row r="7689" spans="21:21" x14ac:dyDescent="0.2">
      <c r="U7689" s="398"/>
    </row>
    <row r="7690" spans="21:21" x14ac:dyDescent="0.2">
      <c r="U7690" s="398"/>
    </row>
    <row r="7691" spans="21:21" x14ac:dyDescent="0.2">
      <c r="U7691" s="398"/>
    </row>
    <row r="7692" spans="21:21" x14ac:dyDescent="0.2">
      <c r="U7692" s="398"/>
    </row>
    <row r="7693" spans="21:21" x14ac:dyDescent="0.2">
      <c r="U7693" s="398"/>
    </row>
    <row r="7694" spans="21:21" x14ac:dyDescent="0.2">
      <c r="U7694" s="398"/>
    </row>
    <row r="7695" spans="21:21" x14ac:dyDescent="0.2">
      <c r="U7695" s="398"/>
    </row>
    <row r="7696" spans="21:21" x14ac:dyDescent="0.2">
      <c r="U7696" s="398"/>
    </row>
    <row r="7697" spans="21:21" x14ac:dyDescent="0.2">
      <c r="U7697" s="398"/>
    </row>
    <row r="7698" spans="21:21" x14ac:dyDescent="0.2">
      <c r="U7698" s="398"/>
    </row>
    <row r="7699" spans="21:21" x14ac:dyDescent="0.2">
      <c r="U7699" s="398"/>
    </row>
    <row r="7700" spans="21:21" x14ac:dyDescent="0.2">
      <c r="U7700" s="398"/>
    </row>
    <row r="7701" spans="21:21" x14ac:dyDescent="0.2">
      <c r="U7701" s="398"/>
    </row>
    <row r="7702" spans="21:21" x14ac:dyDescent="0.2">
      <c r="U7702" s="398"/>
    </row>
    <row r="7703" spans="21:21" x14ac:dyDescent="0.2">
      <c r="U7703" s="398"/>
    </row>
    <row r="7704" spans="21:21" x14ac:dyDescent="0.2">
      <c r="U7704" s="398"/>
    </row>
    <row r="7705" spans="21:21" x14ac:dyDescent="0.2">
      <c r="U7705" s="398"/>
    </row>
    <row r="7706" spans="21:21" x14ac:dyDescent="0.2">
      <c r="U7706" s="398"/>
    </row>
    <row r="7707" spans="21:21" x14ac:dyDescent="0.2">
      <c r="U7707" s="398"/>
    </row>
    <row r="7708" spans="21:21" x14ac:dyDescent="0.2">
      <c r="U7708" s="398"/>
    </row>
    <row r="7709" spans="21:21" x14ac:dyDescent="0.2">
      <c r="U7709" s="398"/>
    </row>
    <row r="7710" spans="21:21" x14ac:dyDescent="0.2">
      <c r="U7710" s="398"/>
    </row>
    <row r="7711" spans="21:21" x14ac:dyDescent="0.2">
      <c r="U7711" s="398"/>
    </row>
    <row r="7712" spans="21:21" x14ac:dyDescent="0.2">
      <c r="U7712" s="398"/>
    </row>
    <row r="7713" spans="21:21" x14ac:dyDescent="0.2">
      <c r="U7713" s="398"/>
    </row>
    <row r="7714" spans="21:21" x14ac:dyDescent="0.2">
      <c r="U7714" s="398"/>
    </row>
    <row r="7715" spans="21:21" x14ac:dyDescent="0.2">
      <c r="U7715" s="398"/>
    </row>
    <row r="7716" spans="21:21" x14ac:dyDescent="0.2">
      <c r="U7716" s="398"/>
    </row>
    <row r="7717" spans="21:21" x14ac:dyDescent="0.2">
      <c r="U7717" s="398"/>
    </row>
    <row r="7718" spans="21:21" x14ac:dyDescent="0.2">
      <c r="U7718" s="398"/>
    </row>
    <row r="7719" spans="21:21" x14ac:dyDescent="0.2">
      <c r="U7719" s="398"/>
    </row>
    <row r="7720" spans="21:21" x14ac:dyDescent="0.2">
      <c r="U7720" s="398"/>
    </row>
    <row r="7721" spans="21:21" x14ac:dyDescent="0.2">
      <c r="U7721" s="398"/>
    </row>
    <row r="7722" spans="21:21" x14ac:dyDescent="0.2">
      <c r="U7722" s="398"/>
    </row>
    <row r="7723" spans="21:21" x14ac:dyDescent="0.2">
      <c r="U7723" s="398"/>
    </row>
    <row r="7724" spans="21:21" x14ac:dyDescent="0.2">
      <c r="U7724" s="398"/>
    </row>
    <row r="7725" spans="21:21" x14ac:dyDescent="0.2">
      <c r="U7725" s="398"/>
    </row>
    <row r="7726" spans="21:21" x14ac:dyDescent="0.2">
      <c r="U7726" s="398"/>
    </row>
    <row r="7727" spans="21:21" x14ac:dyDescent="0.2">
      <c r="U7727" s="398"/>
    </row>
    <row r="7728" spans="21:21" x14ac:dyDescent="0.2">
      <c r="U7728" s="398"/>
    </row>
    <row r="7729" spans="21:21" x14ac:dyDescent="0.2">
      <c r="U7729" s="398"/>
    </row>
    <row r="7730" spans="21:21" x14ac:dyDescent="0.2">
      <c r="U7730" s="398"/>
    </row>
    <row r="7731" spans="21:21" x14ac:dyDescent="0.2">
      <c r="U7731" s="398"/>
    </row>
    <row r="7732" spans="21:21" x14ac:dyDescent="0.2">
      <c r="U7732" s="398"/>
    </row>
    <row r="7733" spans="21:21" x14ac:dyDescent="0.2">
      <c r="U7733" s="398"/>
    </row>
    <row r="7734" spans="21:21" x14ac:dyDescent="0.2">
      <c r="U7734" s="398"/>
    </row>
    <row r="7735" spans="21:21" x14ac:dyDescent="0.2">
      <c r="U7735" s="398"/>
    </row>
    <row r="7736" spans="21:21" x14ac:dyDescent="0.2">
      <c r="U7736" s="398"/>
    </row>
    <row r="7737" spans="21:21" x14ac:dyDescent="0.2">
      <c r="U7737" s="398"/>
    </row>
    <row r="7738" spans="21:21" x14ac:dyDescent="0.2">
      <c r="U7738" s="398"/>
    </row>
    <row r="7739" spans="21:21" x14ac:dyDescent="0.2">
      <c r="U7739" s="398"/>
    </row>
    <row r="7740" spans="21:21" x14ac:dyDescent="0.2">
      <c r="U7740" s="398"/>
    </row>
    <row r="7741" spans="21:21" x14ac:dyDescent="0.2">
      <c r="U7741" s="398"/>
    </row>
    <row r="7742" spans="21:21" x14ac:dyDescent="0.2">
      <c r="U7742" s="398"/>
    </row>
    <row r="7743" spans="21:21" x14ac:dyDescent="0.2">
      <c r="U7743" s="398"/>
    </row>
    <row r="7744" spans="21:21" x14ac:dyDescent="0.2">
      <c r="U7744" s="398"/>
    </row>
    <row r="7745" spans="21:21" x14ac:dyDescent="0.2">
      <c r="U7745" s="398"/>
    </row>
    <row r="7746" spans="21:21" x14ac:dyDescent="0.2">
      <c r="U7746" s="398"/>
    </row>
    <row r="7747" spans="21:21" x14ac:dyDescent="0.2">
      <c r="U7747" s="398"/>
    </row>
    <row r="7748" spans="21:21" x14ac:dyDescent="0.2">
      <c r="U7748" s="398"/>
    </row>
    <row r="7749" spans="21:21" x14ac:dyDescent="0.2">
      <c r="U7749" s="398"/>
    </row>
    <row r="7750" spans="21:21" x14ac:dyDescent="0.2">
      <c r="U7750" s="398"/>
    </row>
    <row r="7751" spans="21:21" x14ac:dyDescent="0.2">
      <c r="U7751" s="398"/>
    </row>
    <row r="7752" spans="21:21" x14ac:dyDescent="0.2">
      <c r="U7752" s="398"/>
    </row>
    <row r="7753" spans="21:21" x14ac:dyDescent="0.2">
      <c r="U7753" s="398"/>
    </row>
    <row r="7754" spans="21:21" x14ac:dyDescent="0.2">
      <c r="U7754" s="398"/>
    </row>
    <row r="7755" spans="21:21" x14ac:dyDescent="0.2">
      <c r="U7755" s="398"/>
    </row>
    <row r="7756" spans="21:21" x14ac:dyDescent="0.2">
      <c r="U7756" s="398"/>
    </row>
    <row r="7757" spans="21:21" x14ac:dyDescent="0.2">
      <c r="U7757" s="398"/>
    </row>
    <row r="7758" spans="21:21" x14ac:dyDescent="0.2">
      <c r="U7758" s="398"/>
    </row>
    <row r="7759" spans="21:21" x14ac:dyDescent="0.2">
      <c r="U7759" s="398"/>
    </row>
    <row r="7760" spans="21:21" x14ac:dyDescent="0.2">
      <c r="U7760" s="398"/>
    </row>
    <row r="7761" spans="21:21" x14ac:dyDescent="0.2">
      <c r="U7761" s="398"/>
    </row>
    <row r="7762" spans="21:21" x14ac:dyDescent="0.2">
      <c r="U7762" s="398"/>
    </row>
    <row r="7763" spans="21:21" x14ac:dyDescent="0.2">
      <c r="U7763" s="398"/>
    </row>
    <row r="7764" spans="21:21" x14ac:dyDescent="0.2">
      <c r="U7764" s="398"/>
    </row>
    <row r="7765" spans="21:21" x14ac:dyDescent="0.2">
      <c r="U7765" s="398"/>
    </row>
    <row r="7766" spans="21:21" x14ac:dyDescent="0.2">
      <c r="U7766" s="398"/>
    </row>
    <row r="7767" spans="21:21" x14ac:dyDescent="0.2">
      <c r="U7767" s="398"/>
    </row>
    <row r="7768" spans="21:21" x14ac:dyDescent="0.2">
      <c r="U7768" s="398"/>
    </row>
    <row r="7769" spans="21:21" x14ac:dyDescent="0.2">
      <c r="U7769" s="398"/>
    </row>
    <row r="7770" spans="21:21" x14ac:dyDescent="0.2">
      <c r="U7770" s="398"/>
    </row>
    <row r="7771" spans="21:21" x14ac:dyDescent="0.2">
      <c r="U7771" s="398"/>
    </row>
    <row r="7772" spans="21:21" x14ac:dyDescent="0.2">
      <c r="U7772" s="398"/>
    </row>
    <row r="7773" spans="21:21" x14ac:dyDescent="0.2">
      <c r="U7773" s="398"/>
    </row>
    <row r="7774" spans="21:21" x14ac:dyDescent="0.2">
      <c r="U7774" s="398"/>
    </row>
    <row r="7775" spans="21:21" x14ac:dyDescent="0.2">
      <c r="U7775" s="398"/>
    </row>
    <row r="7776" spans="21:21" x14ac:dyDescent="0.2">
      <c r="U7776" s="398"/>
    </row>
    <row r="7777" spans="21:21" x14ac:dyDescent="0.2">
      <c r="U7777" s="398"/>
    </row>
    <row r="7778" spans="21:21" x14ac:dyDescent="0.2">
      <c r="U7778" s="398"/>
    </row>
    <row r="7779" spans="21:21" x14ac:dyDescent="0.2">
      <c r="U7779" s="398"/>
    </row>
    <row r="7780" spans="21:21" x14ac:dyDescent="0.2">
      <c r="U7780" s="398"/>
    </row>
    <row r="7781" spans="21:21" x14ac:dyDescent="0.2">
      <c r="U7781" s="398"/>
    </row>
    <row r="7782" spans="21:21" x14ac:dyDescent="0.2">
      <c r="U7782" s="398"/>
    </row>
    <row r="7783" spans="21:21" x14ac:dyDescent="0.2">
      <c r="U7783" s="398"/>
    </row>
    <row r="7784" spans="21:21" x14ac:dyDescent="0.2">
      <c r="U7784" s="398"/>
    </row>
    <row r="7785" spans="21:21" x14ac:dyDescent="0.2">
      <c r="U7785" s="398"/>
    </row>
    <row r="7786" spans="21:21" x14ac:dyDescent="0.2">
      <c r="U7786" s="398"/>
    </row>
    <row r="7787" spans="21:21" x14ac:dyDescent="0.2">
      <c r="U7787" s="398"/>
    </row>
    <row r="7788" spans="21:21" x14ac:dyDescent="0.2">
      <c r="U7788" s="398"/>
    </row>
    <row r="7789" spans="21:21" x14ac:dyDescent="0.2">
      <c r="U7789" s="398"/>
    </row>
    <row r="7790" spans="21:21" x14ac:dyDescent="0.2">
      <c r="U7790" s="398"/>
    </row>
    <row r="7791" spans="21:21" x14ac:dyDescent="0.2">
      <c r="U7791" s="398"/>
    </row>
    <row r="7792" spans="21:21" x14ac:dyDescent="0.2">
      <c r="U7792" s="398"/>
    </row>
    <row r="7793" spans="21:21" x14ac:dyDescent="0.2">
      <c r="U7793" s="398"/>
    </row>
    <row r="7794" spans="21:21" x14ac:dyDescent="0.2">
      <c r="U7794" s="398"/>
    </row>
    <row r="7795" spans="21:21" x14ac:dyDescent="0.2">
      <c r="U7795" s="398"/>
    </row>
    <row r="7796" spans="21:21" x14ac:dyDescent="0.2">
      <c r="U7796" s="398"/>
    </row>
    <row r="7797" spans="21:21" x14ac:dyDescent="0.2">
      <c r="U7797" s="398"/>
    </row>
    <row r="7798" spans="21:21" x14ac:dyDescent="0.2">
      <c r="U7798" s="398"/>
    </row>
    <row r="7799" spans="21:21" x14ac:dyDescent="0.2">
      <c r="U7799" s="398"/>
    </row>
    <row r="7800" spans="21:21" x14ac:dyDescent="0.2">
      <c r="U7800" s="398"/>
    </row>
    <row r="7801" spans="21:21" x14ac:dyDescent="0.2">
      <c r="U7801" s="398"/>
    </row>
    <row r="7802" spans="21:21" x14ac:dyDescent="0.2">
      <c r="U7802" s="398"/>
    </row>
    <row r="7803" spans="21:21" x14ac:dyDescent="0.2">
      <c r="U7803" s="398"/>
    </row>
    <row r="7804" spans="21:21" x14ac:dyDescent="0.2">
      <c r="U7804" s="398"/>
    </row>
    <row r="7805" spans="21:21" x14ac:dyDescent="0.2">
      <c r="U7805" s="398"/>
    </row>
    <row r="7806" spans="21:21" x14ac:dyDescent="0.2">
      <c r="U7806" s="398"/>
    </row>
    <row r="7807" spans="21:21" x14ac:dyDescent="0.2">
      <c r="U7807" s="398"/>
    </row>
    <row r="7808" spans="21:21" x14ac:dyDescent="0.2">
      <c r="U7808" s="398"/>
    </row>
    <row r="7809" spans="21:21" x14ac:dyDescent="0.2">
      <c r="U7809" s="398"/>
    </row>
    <row r="7810" spans="21:21" x14ac:dyDescent="0.2">
      <c r="U7810" s="398"/>
    </row>
    <row r="7811" spans="21:21" x14ac:dyDescent="0.2">
      <c r="U7811" s="398"/>
    </row>
    <row r="7812" spans="21:21" x14ac:dyDescent="0.2">
      <c r="U7812" s="398"/>
    </row>
    <row r="7813" spans="21:21" x14ac:dyDescent="0.2">
      <c r="U7813" s="398"/>
    </row>
    <row r="7814" spans="21:21" x14ac:dyDescent="0.2">
      <c r="U7814" s="398"/>
    </row>
    <row r="7815" spans="21:21" x14ac:dyDescent="0.2">
      <c r="U7815" s="398"/>
    </row>
    <row r="7816" spans="21:21" x14ac:dyDescent="0.2">
      <c r="U7816" s="398"/>
    </row>
    <row r="7817" spans="21:21" x14ac:dyDescent="0.2">
      <c r="U7817" s="398"/>
    </row>
    <row r="7818" spans="21:21" x14ac:dyDescent="0.2">
      <c r="U7818" s="398"/>
    </row>
    <row r="7819" spans="21:21" x14ac:dyDescent="0.2">
      <c r="U7819" s="398"/>
    </row>
    <row r="7820" spans="21:21" x14ac:dyDescent="0.2">
      <c r="U7820" s="398"/>
    </row>
    <row r="7821" spans="21:21" x14ac:dyDescent="0.2">
      <c r="U7821" s="398"/>
    </row>
    <row r="7822" spans="21:21" x14ac:dyDescent="0.2">
      <c r="U7822" s="398"/>
    </row>
    <row r="7823" spans="21:21" x14ac:dyDescent="0.2">
      <c r="U7823" s="398"/>
    </row>
    <row r="7824" spans="21:21" x14ac:dyDescent="0.2">
      <c r="U7824" s="398"/>
    </row>
    <row r="7825" spans="21:21" x14ac:dyDescent="0.2">
      <c r="U7825" s="398"/>
    </row>
    <row r="7826" spans="21:21" x14ac:dyDescent="0.2">
      <c r="U7826" s="398"/>
    </row>
    <row r="7827" spans="21:21" x14ac:dyDescent="0.2">
      <c r="U7827" s="398"/>
    </row>
    <row r="7828" spans="21:21" x14ac:dyDescent="0.2">
      <c r="U7828" s="398"/>
    </row>
    <row r="7829" spans="21:21" x14ac:dyDescent="0.2">
      <c r="U7829" s="398"/>
    </row>
    <row r="7830" spans="21:21" x14ac:dyDescent="0.2">
      <c r="U7830" s="398"/>
    </row>
    <row r="7831" spans="21:21" x14ac:dyDescent="0.2">
      <c r="U7831" s="398"/>
    </row>
  </sheetData>
  <mergeCells count="81">
    <mergeCell ref="J209:L209"/>
    <mergeCell ref="M209:O209"/>
    <mergeCell ref="A208:A209"/>
    <mergeCell ref="B209:D209"/>
    <mergeCell ref="E209:G209"/>
    <mergeCell ref="M124:O124"/>
    <mergeCell ref="M90:O90"/>
    <mergeCell ref="A89:A90"/>
    <mergeCell ref="I140:I141"/>
    <mergeCell ref="J141:L141"/>
    <mergeCell ref="A106:A107"/>
    <mergeCell ref="B107:D107"/>
    <mergeCell ref="E107:G107"/>
    <mergeCell ref="A123:A124"/>
    <mergeCell ref="B124:D124"/>
    <mergeCell ref="E124:G124"/>
    <mergeCell ref="M107:O107"/>
    <mergeCell ref="M141:O141"/>
    <mergeCell ref="I123:I124"/>
    <mergeCell ref="J124:L124"/>
    <mergeCell ref="J107:L107"/>
    <mergeCell ref="I106:I107"/>
    <mergeCell ref="A140:A141"/>
    <mergeCell ref="B141:D141"/>
    <mergeCell ref="E141:G141"/>
    <mergeCell ref="B90:D90"/>
    <mergeCell ref="E90:G90"/>
    <mergeCell ref="J73:L73"/>
    <mergeCell ref="I89:I90"/>
    <mergeCell ref="J90:L90"/>
    <mergeCell ref="M5:O5"/>
    <mergeCell ref="M39:O39"/>
    <mergeCell ref="I38:I39"/>
    <mergeCell ref="J39:L39"/>
    <mergeCell ref="M22:O22"/>
    <mergeCell ref="I21:I22"/>
    <mergeCell ref="J22:L22"/>
    <mergeCell ref="I4:I5"/>
    <mergeCell ref="J5:L5"/>
    <mergeCell ref="E5:G5"/>
    <mergeCell ref="A38:A39"/>
    <mergeCell ref="E22:G22"/>
    <mergeCell ref="A4:A5"/>
    <mergeCell ref="B5:D5"/>
    <mergeCell ref="B22:D22"/>
    <mergeCell ref="B39:D39"/>
    <mergeCell ref="E39:G39"/>
    <mergeCell ref="A21:A22"/>
    <mergeCell ref="M56:O56"/>
    <mergeCell ref="B73:D73"/>
    <mergeCell ref="E73:G73"/>
    <mergeCell ref="J56:L56"/>
    <mergeCell ref="A72:A73"/>
    <mergeCell ref="B56:D56"/>
    <mergeCell ref="E56:G56"/>
    <mergeCell ref="A55:A56"/>
    <mergeCell ref="I55:I56"/>
    <mergeCell ref="M73:O73"/>
    <mergeCell ref="I72:I73"/>
    <mergeCell ref="J192:L192"/>
    <mergeCell ref="M192:O192"/>
    <mergeCell ref="E175:G175"/>
    <mergeCell ref="I157:I158"/>
    <mergeCell ref="J158:L158"/>
    <mergeCell ref="M158:O158"/>
    <mergeCell ref="I174:I175"/>
    <mergeCell ref="J175:L175"/>
    <mergeCell ref="M175:O175"/>
    <mergeCell ref="E192:G192"/>
    <mergeCell ref="A225:A226"/>
    <mergeCell ref="B226:D226"/>
    <mergeCell ref="E226:G226"/>
    <mergeCell ref="E158:G158"/>
    <mergeCell ref="I191:I192"/>
    <mergeCell ref="A174:A175"/>
    <mergeCell ref="B175:D175"/>
    <mergeCell ref="A157:A158"/>
    <mergeCell ref="B158:D158"/>
    <mergeCell ref="A191:A192"/>
    <mergeCell ref="B192:D192"/>
    <mergeCell ref="I208:I209"/>
  </mergeCells>
  <phoneticPr fontId="0" type="noConversion"/>
  <pageMargins left="0.78740157480314965" right="0.59055118110236227" top="0.78740157480314965" bottom="0.59055118110236227" header="0.19685039370078741" footer="0.19685039370078741"/>
  <pageSetup paperSize="9" scale="80" orientation="landscape" r:id="rId1"/>
  <headerFooter alignWithMargins="0">
    <oddHeader>&amp;R&amp;"Arial Narrow,Obyčejné"&amp;8Ústav pro informace ve vzdělávání
&amp;"Arial Narrow,Tučné"PŘIHLÁŠENÍ A PŘIJATÍ  NA VŠ A VOŠ &amp;"Arial Narrow,Obyčejné"(podzim 2011)
Část VŠ a VOŠ
jen pro vnitřní potřebu MŠMT</oddHeader>
    <oddFooter>&amp;C&amp;P / &amp;N</oddFooter>
  </headerFooter>
  <rowBreaks count="3" manualBreakCount="3">
    <brk id="36" max="14" man="1"/>
    <brk id="70" max="14" man="1"/>
    <brk id="104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4"/>
  <sheetViews>
    <sheetView topLeftCell="A16" zoomScale="75" workbookViewId="0"/>
  </sheetViews>
  <sheetFormatPr defaultRowHeight="12.75" x14ac:dyDescent="0.2"/>
  <cols>
    <col min="15" max="15" width="11.42578125" customWidth="1"/>
  </cols>
  <sheetData>
    <row r="1" spans="1:16" x14ac:dyDescent="0.2">
      <c r="A1" t="s">
        <v>101</v>
      </c>
      <c r="C1" t="s">
        <v>111</v>
      </c>
    </row>
    <row r="2" spans="1:16" x14ac:dyDescent="0.2">
      <c r="C2" t="s">
        <v>112</v>
      </c>
      <c r="F2" t="s">
        <v>113</v>
      </c>
    </row>
    <row r="3" spans="1:16" x14ac:dyDescent="0.2">
      <c r="C3" t="s">
        <v>114</v>
      </c>
      <c r="D3" t="s">
        <v>115</v>
      </c>
      <c r="E3" t="s">
        <v>115</v>
      </c>
      <c r="F3" t="s">
        <v>114</v>
      </c>
      <c r="G3" t="s">
        <v>115</v>
      </c>
      <c r="H3" t="s">
        <v>115</v>
      </c>
    </row>
    <row r="4" spans="1:16" x14ac:dyDescent="0.2">
      <c r="C4" t="s">
        <v>116</v>
      </c>
      <c r="D4" t="s">
        <v>116</v>
      </c>
      <c r="E4" t="s">
        <v>116</v>
      </c>
      <c r="F4" t="s">
        <v>116</v>
      </c>
      <c r="G4" t="s">
        <v>116</v>
      </c>
      <c r="H4" t="s">
        <v>116</v>
      </c>
    </row>
    <row r="5" spans="1:16" x14ac:dyDescent="0.2">
      <c r="A5" t="s">
        <v>117</v>
      </c>
      <c r="B5" t="s">
        <v>118</v>
      </c>
      <c r="C5">
        <v>0</v>
      </c>
      <c r="D5">
        <v>0</v>
      </c>
      <c r="E5">
        <v>0</v>
      </c>
      <c r="F5">
        <v>9.0929756762900591E-6</v>
      </c>
      <c r="G5" t="s">
        <v>119</v>
      </c>
      <c r="H5" t="s">
        <v>119</v>
      </c>
    </row>
    <row r="6" spans="1:16" x14ac:dyDescent="0.2">
      <c r="B6" t="s">
        <v>120</v>
      </c>
      <c r="C6">
        <v>0</v>
      </c>
      <c r="D6">
        <v>0</v>
      </c>
      <c r="E6">
        <v>0</v>
      </c>
      <c r="F6">
        <v>1.8185951352580115E-4</v>
      </c>
      <c r="G6">
        <v>1.7790428749332865E-4</v>
      </c>
      <c r="H6">
        <v>1.7790428749332865E-4</v>
      </c>
    </row>
    <row r="7" spans="1:16" x14ac:dyDescent="0.2">
      <c r="B7" t="s">
        <v>121</v>
      </c>
      <c r="C7">
        <v>5.0327999722328261E-4</v>
      </c>
      <c r="D7">
        <v>4.1926209870627682E-4</v>
      </c>
      <c r="E7">
        <v>4.1926209870627682E-4</v>
      </c>
      <c r="F7">
        <v>4.3100704705614883E-3</v>
      </c>
      <c r="G7">
        <v>4.6136511889936557E-3</v>
      </c>
      <c r="H7">
        <v>4.6136511889936557E-3</v>
      </c>
      <c r="J7" s="108">
        <v>18</v>
      </c>
      <c r="K7">
        <f>+C7+C6+C5</f>
        <v>5.0327999722328261E-4</v>
      </c>
      <c r="L7">
        <f>+D7+D6+D5</f>
        <v>4.1926209870627682E-4</v>
      </c>
      <c r="M7">
        <f>+E7+E6+E5</f>
        <v>4.1926209870627682E-4</v>
      </c>
      <c r="N7">
        <f>+F7+F6+F5</f>
        <v>4.5010229597635797E-3</v>
      </c>
      <c r="O7">
        <f>SUM(+G7,G6,G5)</f>
        <v>4.7915554764869847E-3</v>
      </c>
      <c r="P7">
        <f>SUM(+H7,H6,H5)</f>
        <v>4.7915554764869847E-3</v>
      </c>
    </row>
    <row r="8" spans="1:16" x14ac:dyDescent="0.2">
      <c r="B8" t="s">
        <v>122</v>
      </c>
      <c r="C8">
        <v>6.5009892055117827E-2</v>
      </c>
      <c r="D8">
        <v>5.0191662673694272E-2</v>
      </c>
      <c r="E8">
        <v>5.0191662673694272E-2</v>
      </c>
      <c r="F8">
        <v>0.42956126392361865</v>
      </c>
      <c r="G8">
        <v>0.47028405384569771</v>
      </c>
      <c r="H8">
        <v>0.47028405384569771</v>
      </c>
      <c r="J8" s="109">
        <v>19</v>
      </c>
      <c r="K8">
        <f>+C8</f>
        <v>6.5009892055117827E-2</v>
      </c>
      <c r="L8">
        <f t="shared" ref="L8:P18" si="0">+D8</f>
        <v>5.0191662673694272E-2</v>
      </c>
      <c r="M8">
        <f t="shared" si="0"/>
        <v>5.0191662673694272E-2</v>
      </c>
      <c r="N8">
        <f t="shared" si="0"/>
        <v>0.42956126392361865</v>
      </c>
      <c r="O8">
        <f t="shared" si="0"/>
        <v>0.47028405384569771</v>
      </c>
      <c r="P8">
        <f t="shared" si="0"/>
        <v>0.47028405384569771</v>
      </c>
    </row>
    <row r="9" spans="1:16" x14ac:dyDescent="0.2">
      <c r="B9" t="s">
        <v>123</v>
      </c>
      <c r="C9">
        <v>7.8719933358786548E-2</v>
      </c>
      <c r="D9">
        <v>6.9837086727359818E-2</v>
      </c>
      <c r="E9">
        <v>6.9837086727359818E-2</v>
      </c>
      <c r="F9">
        <v>0.25430325073880405</v>
      </c>
      <c r="G9">
        <v>0.25318152167467239</v>
      </c>
      <c r="H9">
        <v>0.25318152167467239</v>
      </c>
      <c r="J9" s="109">
        <v>20</v>
      </c>
      <c r="K9">
        <f t="shared" ref="K9:K18" si="1">+C9</f>
        <v>7.8719933358786548E-2</v>
      </c>
      <c r="L9">
        <f t="shared" si="0"/>
        <v>6.9837086727359818E-2</v>
      </c>
      <c r="M9">
        <f t="shared" si="0"/>
        <v>6.9837086727359818E-2</v>
      </c>
      <c r="N9">
        <f t="shared" si="0"/>
        <v>0.25430325073880405</v>
      </c>
      <c r="O9">
        <f t="shared" si="0"/>
        <v>0.25318152167467239</v>
      </c>
      <c r="P9">
        <f t="shared" si="0"/>
        <v>0.25318152167467239</v>
      </c>
    </row>
    <row r="10" spans="1:16" x14ac:dyDescent="0.2">
      <c r="B10" t="s">
        <v>124</v>
      </c>
      <c r="C10">
        <v>6.7265974801291165E-2</v>
      </c>
      <c r="D10">
        <v>6.5255150934355508E-2</v>
      </c>
      <c r="E10">
        <v>6.5255150934355508E-2</v>
      </c>
      <c r="F10">
        <v>0.10764264605592171</v>
      </c>
      <c r="G10">
        <v>9.8725019272964495E-2</v>
      </c>
      <c r="H10">
        <v>9.8725019272964495E-2</v>
      </c>
      <c r="J10" s="109">
        <v>21</v>
      </c>
      <c r="K10">
        <f t="shared" si="1"/>
        <v>6.7265974801291165E-2</v>
      </c>
      <c r="L10">
        <f t="shared" si="0"/>
        <v>6.5255150934355508E-2</v>
      </c>
      <c r="M10">
        <f t="shared" si="0"/>
        <v>6.5255150934355508E-2</v>
      </c>
      <c r="N10">
        <f t="shared" si="0"/>
        <v>0.10764264605592171</v>
      </c>
      <c r="O10">
        <f t="shared" si="0"/>
        <v>9.8725019272964495E-2</v>
      </c>
      <c r="P10">
        <f t="shared" si="0"/>
        <v>9.8725019272964495E-2</v>
      </c>
    </row>
    <row r="11" spans="1:16" x14ac:dyDescent="0.2">
      <c r="B11" t="s">
        <v>125</v>
      </c>
      <c r="C11">
        <v>7.183020374162645E-2</v>
      </c>
      <c r="D11">
        <v>7.2322712026832742E-2</v>
      </c>
      <c r="E11">
        <v>7.2322712026832742E-2</v>
      </c>
      <c r="F11">
        <v>7.719027051602631E-2</v>
      </c>
      <c r="G11">
        <v>7.0129870129870139E-2</v>
      </c>
      <c r="H11">
        <v>7.0129870129870139E-2</v>
      </c>
      <c r="J11" s="109">
        <v>22</v>
      </c>
      <c r="K11">
        <f t="shared" si="1"/>
        <v>7.183020374162645E-2</v>
      </c>
      <c r="L11">
        <f t="shared" si="0"/>
        <v>7.2322712026832742E-2</v>
      </c>
      <c r="M11">
        <f t="shared" si="0"/>
        <v>7.2322712026832742E-2</v>
      </c>
      <c r="N11">
        <f t="shared" si="0"/>
        <v>7.719027051602631E-2</v>
      </c>
      <c r="O11">
        <f t="shared" si="0"/>
        <v>7.0129870129870139E-2</v>
      </c>
      <c r="P11">
        <f t="shared" si="0"/>
        <v>7.0129870129870139E-2</v>
      </c>
    </row>
    <row r="12" spans="1:16" x14ac:dyDescent="0.2">
      <c r="B12" t="s">
        <v>126</v>
      </c>
      <c r="C12">
        <v>6.7265974801291165E-2</v>
      </c>
      <c r="D12">
        <v>6.8429563967417326E-2</v>
      </c>
      <c r="E12">
        <v>6.8429563967417326E-2</v>
      </c>
      <c r="F12">
        <v>4.5692202773357546E-2</v>
      </c>
      <c r="G12">
        <v>4.0289390974322492E-2</v>
      </c>
      <c r="H12">
        <v>4.0289390974322492E-2</v>
      </c>
      <c r="J12" s="109">
        <v>23</v>
      </c>
      <c r="K12">
        <f t="shared" si="1"/>
        <v>6.7265974801291165E-2</v>
      </c>
      <c r="L12">
        <f t="shared" si="0"/>
        <v>6.8429563967417326E-2</v>
      </c>
      <c r="M12">
        <f t="shared" si="0"/>
        <v>6.8429563967417326E-2</v>
      </c>
      <c r="N12">
        <f t="shared" si="0"/>
        <v>4.5692202773357546E-2</v>
      </c>
      <c r="O12">
        <f t="shared" si="0"/>
        <v>4.0289390974322492E-2</v>
      </c>
      <c r="P12">
        <f t="shared" si="0"/>
        <v>4.0289390974322492E-2</v>
      </c>
    </row>
    <row r="13" spans="1:16" x14ac:dyDescent="0.2">
      <c r="B13" t="s">
        <v>127</v>
      </c>
      <c r="C13">
        <v>6.1243969317274639E-2</v>
      </c>
      <c r="D13">
        <v>6.4236942980354553E-2</v>
      </c>
      <c r="E13">
        <v>6.4236942980354553E-2</v>
      </c>
      <c r="F13">
        <v>2.8406456012730143E-2</v>
      </c>
      <c r="G13">
        <v>2.5297989681551329E-2</v>
      </c>
      <c r="H13">
        <v>2.5297989681551329E-2</v>
      </c>
      <c r="J13" s="109">
        <v>24</v>
      </c>
      <c r="K13">
        <f t="shared" si="1"/>
        <v>6.1243969317274639E-2</v>
      </c>
      <c r="L13">
        <f t="shared" si="0"/>
        <v>6.4236942980354553E-2</v>
      </c>
      <c r="M13">
        <f t="shared" si="0"/>
        <v>6.4236942980354553E-2</v>
      </c>
      <c r="N13">
        <f t="shared" si="0"/>
        <v>2.8406456012730143E-2</v>
      </c>
      <c r="O13">
        <f t="shared" si="0"/>
        <v>2.5297989681551329E-2</v>
      </c>
      <c r="P13">
        <f t="shared" si="0"/>
        <v>2.5297989681551329E-2</v>
      </c>
    </row>
    <row r="14" spans="1:16" x14ac:dyDescent="0.2">
      <c r="B14" t="s">
        <v>128</v>
      </c>
      <c r="C14">
        <v>5.1577522474055032E-2</v>
      </c>
      <c r="D14">
        <v>5.2078342117872517E-2</v>
      </c>
      <c r="E14">
        <v>5.2078342117872517E-2</v>
      </c>
      <c r="F14">
        <v>1.5030688792907467E-2</v>
      </c>
      <c r="G14">
        <v>1.3070034987843209E-2</v>
      </c>
      <c r="H14">
        <v>1.3070034987843209E-2</v>
      </c>
      <c r="J14" s="109">
        <v>25</v>
      </c>
      <c r="K14">
        <f t="shared" si="1"/>
        <v>5.1577522474055032E-2</v>
      </c>
      <c r="L14">
        <f t="shared" si="0"/>
        <v>5.2078342117872517E-2</v>
      </c>
      <c r="M14">
        <f t="shared" si="0"/>
        <v>5.2078342117872517E-2</v>
      </c>
      <c r="N14">
        <f t="shared" si="0"/>
        <v>1.5030688792907467E-2</v>
      </c>
      <c r="O14">
        <f t="shared" si="0"/>
        <v>1.3070034987843209E-2</v>
      </c>
      <c r="P14">
        <f t="shared" si="0"/>
        <v>1.3070034987843209E-2</v>
      </c>
    </row>
    <row r="15" spans="1:16" x14ac:dyDescent="0.2">
      <c r="B15" t="s">
        <v>129</v>
      </c>
      <c r="C15">
        <v>4.4444830099614717E-2</v>
      </c>
      <c r="D15">
        <v>4.632846190704358E-2</v>
      </c>
      <c r="E15">
        <v>4.632846190704358E-2</v>
      </c>
      <c r="F15">
        <v>6.8106387815412535E-3</v>
      </c>
      <c r="G15">
        <v>4.9694597639803129E-3</v>
      </c>
      <c r="H15">
        <v>4.9694597639803129E-3</v>
      </c>
      <c r="J15" s="109">
        <v>26</v>
      </c>
      <c r="K15">
        <f t="shared" si="1"/>
        <v>4.4444830099614717E-2</v>
      </c>
      <c r="L15">
        <f t="shared" si="0"/>
        <v>4.632846190704358E-2</v>
      </c>
      <c r="M15">
        <f t="shared" si="0"/>
        <v>4.632846190704358E-2</v>
      </c>
      <c r="N15">
        <f t="shared" si="0"/>
        <v>6.8106387815412535E-3</v>
      </c>
      <c r="O15">
        <f t="shared" si="0"/>
        <v>4.9694597639803129E-3</v>
      </c>
      <c r="P15">
        <f t="shared" si="0"/>
        <v>4.9694597639803129E-3</v>
      </c>
    </row>
    <row r="16" spans="1:16" x14ac:dyDescent="0.2">
      <c r="B16" t="s">
        <v>130</v>
      </c>
      <c r="C16">
        <v>3.9793828745965071E-2</v>
      </c>
      <c r="D16">
        <v>4.1177527551509323E-2</v>
      </c>
      <c r="E16">
        <v>4.1177527551509323E-2</v>
      </c>
      <c r="F16">
        <v>4.2736985678563273E-3</v>
      </c>
      <c r="G16">
        <v>2.9650714582221439E-3</v>
      </c>
      <c r="H16">
        <v>2.9650714582221439E-3</v>
      </c>
      <c r="J16" s="109">
        <v>27</v>
      </c>
      <c r="K16">
        <f t="shared" si="1"/>
        <v>3.9793828745965071E-2</v>
      </c>
      <c r="L16">
        <f t="shared" si="0"/>
        <v>4.1177527551509323E-2</v>
      </c>
      <c r="M16">
        <f t="shared" si="0"/>
        <v>4.1177527551509323E-2</v>
      </c>
      <c r="N16">
        <f t="shared" si="0"/>
        <v>4.2736985678563273E-3</v>
      </c>
      <c r="O16">
        <f t="shared" si="0"/>
        <v>2.9650714582221439E-3</v>
      </c>
      <c r="P16">
        <f t="shared" si="0"/>
        <v>2.9650714582221439E-3</v>
      </c>
    </row>
    <row r="17" spans="2:16" x14ac:dyDescent="0.2">
      <c r="B17" t="s">
        <v>131</v>
      </c>
      <c r="C17">
        <v>3.5715525320190199E-2</v>
      </c>
      <c r="D17">
        <v>3.6116435074269274E-2</v>
      </c>
      <c r="E17">
        <v>3.6116435074269274E-2</v>
      </c>
      <c r="F17">
        <v>3.4189588542850617E-3</v>
      </c>
      <c r="G17">
        <v>2.0281088774239463E-3</v>
      </c>
      <c r="H17">
        <v>2.0281088774239463E-3</v>
      </c>
      <c r="J17" s="109">
        <v>28</v>
      </c>
      <c r="K17">
        <f t="shared" si="1"/>
        <v>3.5715525320190199E-2</v>
      </c>
      <c r="L17">
        <f t="shared" si="0"/>
        <v>3.6116435074269274E-2</v>
      </c>
      <c r="M17">
        <f t="shared" si="0"/>
        <v>3.6116435074269274E-2</v>
      </c>
      <c r="N17">
        <f t="shared" si="0"/>
        <v>3.4189588542850617E-3</v>
      </c>
      <c r="O17">
        <f t="shared" si="0"/>
        <v>2.0281088774239463E-3</v>
      </c>
      <c r="P17">
        <f t="shared" si="0"/>
        <v>2.0281088774239463E-3</v>
      </c>
    </row>
    <row r="18" spans="2:16" x14ac:dyDescent="0.2">
      <c r="B18" t="s">
        <v>132</v>
      </c>
      <c r="C18">
        <v>3.1810766721044034E-2</v>
      </c>
      <c r="D18">
        <v>3.2612601820795388E-2</v>
      </c>
      <c r="E18">
        <v>3.2612601820795388E-2</v>
      </c>
      <c r="F18">
        <v>2.9279381677653985E-3</v>
      </c>
      <c r="G18">
        <v>1.7790428749332862E-3</v>
      </c>
      <c r="H18">
        <v>1.7790428749332862E-3</v>
      </c>
      <c r="J18" s="109">
        <v>29</v>
      </c>
      <c r="K18">
        <f t="shared" si="1"/>
        <v>3.1810766721044034E-2</v>
      </c>
      <c r="L18">
        <f t="shared" si="0"/>
        <v>3.2612601820795388E-2</v>
      </c>
      <c r="M18">
        <f t="shared" si="0"/>
        <v>3.2612601820795388E-2</v>
      </c>
      <c r="N18">
        <f t="shared" si="0"/>
        <v>2.9279381677653985E-3</v>
      </c>
      <c r="O18">
        <f t="shared" si="0"/>
        <v>1.7790428749332862E-3</v>
      </c>
      <c r="P18">
        <f t="shared" si="0"/>
        <v>1.7790428749332862E-3</v>
      </c>
    </row>
    <row r="19" spans="2:16" ht="13.5" thickBot="1" x14ac:dyDescent="0.25">
      <c r="B19" t="s">
        <v>133</v>
      </c>
      <c r="C19">
        <v>3.0700079830620241E-2</v>
      </c>
      <c r="D19">
        <v>3.1085289889793949E-2</v>
      </c>
      <c r="E19">
        <v>3.1085289889793949E-2</v>
      </c>
      <c r="F19">
        <v>2.2641509433962244E-3</v>
      </c>
      <c r="G19">
        <v>1.4588151574452945E-3</v>
      </c>
      <c r="H19">
        <v>1.4588151574452945E-3</v>
      </c>
      <c r="J19" s="110" t="s">
        <v>27</v>
      </c>
      <c r="K19">
        <f t="shared" ref="K19:P19" si="2">SUM(C19:C64)</f>
        <v>0.38481829856651972</v>
      </c>
      <c r="L19">
        <f t="shared" si="2"/>
        <v>0.4009942501197889</v>
      </c>
      <c r="M19">
        <f t="shared" si="2"/>
        <v>0.4009942501197889</v>
      </c>
      <c r="N19">
        <f t="shared" si="2"/>
        <v>2.0240963855421658E-2</v>
      </c>
      <c r="O19">
        <f t="shared" si="2"/>
        <v>1.248888098203167E-2</v>
      </c>
      <c r="P19">
        <f t="shared" si="2"/>
        <v>1.248888098203167E-2</v>
      </c>
    </row>
    <row r="20" spans="2:16" ht="13.5" thickTop="1" x14ac:dyDescent="0.2">
      <c r="B20" t="s">
        <v>134</v>
      </c>
      <c r="C20">
        <v>3.0630661899968756E-2</v>
      </c>
      <c r="D20">
        <v>3.1564446574029695E-2</v>
      </c>
      <c r="E20">
        <v>3.1564446574029695E-2</v>
      </c>
      <c r="F20">
        <v>1.9822686974312327E-3</v>
      </c>
      <c r="G20">
        <v>1.2571902982861888E-3</v>
      </c>
      <c r="H20">
        <v>1.2571902982861888E-3</v>
      </c>
    </row>
    <row r="21" spans="2:16" x14ac:dyDescent="0.2">
      <c r="B21" t="s">
        <v>135</v>
      </c>
      <c r="C21">
        <v>3.0162090868071215E-2</v>
      </c>
      <c r="D21">
        <v>3.2343076185912784E-2</v>
      </c>
      <c r="E21">
        <v>3.2343076185912784E-2</v>
      </c>
      <c r="F21">
        <v>2.0913844055467134E-3</v>
      </c>
      <c r="G21">
        <v>1.2097491549546346E-3</v>
      </c>
      <c r="H21">
        <v>1.2097491549546346E-3</v>
      </c>
    </row>
    <row r="22" spans="2:16" x14ac:dyDescent="0.2">
      <c r="B22" t="s">
        <v>136</v>
      </c>
      <c r="C22">
        <v>2.8895213633681572E-2</v>
      </c>
      <c r="D22">
        <v>3.0156923814087192E-2</v>
      </c>
      <c r="E22">
        <v>3.0156923814087192E-2</v>
      </c>
      <c r="F22">
        <v>1.8913389406683323E-3</v>
      </c>
      <c r="G22">
        <v>9.8440372412975162E-4</v>
      </c>
      <c r="H22">
        <v>9.8440372412975162E-4</v>
      </c>
    </row>
    <row r="23" spans="2:16" x14ac:dyDescent="0.2">
      <c r="B23" t="s">
        <v>137</v>
      </c>
      <c r="C23">
        <v>2.8964631564333061E-2</v>
      </c>
      <c r="D23">
        <v>3.036655486344033E-2</v>
      </c>
      <c r="E23">
        <v>3.036655486344033E-2</v>
      </c>
      <c r="F23">
        <v>1.6822005001136608E-3</v>
      </c>
      <c r="G23">
        <v>9.3696258079819736E-4</v>
      </c>
      <c r="H23">
        <v>9.3696258079819736E-4</v>
      </c>
    </row>
    <row r="24" spans="2:16" x14ac:dyDescent="0.2">
      <c r="B24" t="s">
        <v>138</v>
      </c>
      <c r="C24">
        <v>2.8305161223143929E-2</v>
      </c>
      <c r="D24">
        <v>2.961787254432198E-2</v>
      </c>
      <c r="E24">
        <v>2.961787254432198E-2</v>
      </c>
      <c r="F24">
        <v>1.5548988406455999E-3</v>
      </c>
      <c r="G24">
        <v>9.2510229496530882E-4</v>
      </c>
      <c r="H24">
        <v>9.2510229496530882E-4</v>
      </c>
    </row>
    <row r="25" spans="2:16" x14ac:dyDescent="0.2">
      <c r="B25" t="s">
        <v>139</v>
      </c>
      <c r="C25">
        <v>2.6882093644788441E-2</v>
      </c>
      <c r="D25">
        <v>2.8180402491614746E-2</v>
      </c>
      <c r="E25">
        <v>2.8180402491614746E-2</v>
      </c>
      <c r="F25">
        <v>1.1911798135939976E-3</v>
      </c>
      <c r="G25">
        <v>6.048745774773173E-4</v>
      </c>
      <c r="H25">
        <v>6.048745774773173E-4</v>
      </c>
    </row>
    <row r="26" spans="2:16" x14ac:dyDescent="0.2">
      <c r="B26" t="s">
        <v>140</v>
      </c>
      <c r="C26">
        <v>2.4365693658672027E-2</v>
      </c>
      <c r="D26">
        <v>2.5455198850023945E-2</v>
      </c>
      <c r="E26">
        <v>2.5455198850023945E-2</v>
      </c>
      <c r="F26">
        <v>1.2366446919754479E-3</v>
      </c>
      <c r="G26">
        <v>8.4208029413508883E-4</v>
      </c>
      <c r="H26">
        <v>8.4208029413508883E-4</v>
      </c>
    </row>
    <row r="27" spans="2:16" x14ac:dyDescent="0.2">
      <c r="B27" t="s">
        <v>141</v>
      </c>
      <c r="C27">
        <v>2.3393842629551208E-2</v>
      </c>
      <c r="D27">
        <v>2.4856252994729267E-2</v>
      </c>
      <c r="E27">
        <v>2.4856252994729267E-2</v>
      </c>
      <c r="F27">
        <v>1.0365992270970667E-3</v>
      </c>
      <c r="G27">
        <v>7.2347743580620312E-4</v>
      </c>
      <c r="H27">
        <v>7.2347743580620312E-4</v>
      </c>
    </row>
    <row r="28" spans="2:16" x14ac:dyDescent="0.2">
      <c r="B28" t="s">
        <v>142</v>
      </c>
      <c r="C28">
        <v>1.8569296449272844E-2</v>
      </c>
      <c r="D28">
        <v>1.9765213224724475E-2</v>
      </c>
      <c r="E28">
        <v>1.9765213224724475E-2</v>
      </c>
      <c r="F28">
        <v>8.1836781086610524E-4</v>
      </c>
      <c r="G28">
        <v>4.7441143331554295E-4</v>
      </c>
      <c r="H28">
        <v>4.7441143331554295E-4</v>
      </c>
    </row>
    <row r="29" spans="2:16" x14ac:dyDescent="0.2">
      <c r="B29" t="s">
        <v>143</v>
      </c>
      <c r="C29">
        <v>1.5914060601853453E-2</v>
      </c>
      <c r="D29">
        <v>1.706995687589841E-2</v>
      </c>
      <c r="E29">
        <v>1.706995687589841E-2</v>
      </c>
      <c r="F29">
        <v>6.2741532166401409E-4</v>
      </c>
      <c r="G29">
        <v>4.3883057581687728E-4</v>
      </c>
      <c r="H29">
        <v>4.3883057581687728E-4</v>
      </c>
    </row>
    <row r="30" spans="2:16" x14ac:dyDescent="0.2">
      <c r="B30" t="s">
        <v>144</v>
      </c>
      <c r="C30">
        <v>1.4022421991600427E-2</v>
      </c>
      <c r="D30">
        <v>1.4793962625778622E-2</v>
      </c>
      <c r="E30">
        <v>1.4793962625778622E-2</v>
      </c>
      <c r="F30">
        <v>5.8195044328256378E-4</v>
      </c>
      <c r="G30">
        <v>3.7952914665243442E-4</v>
      </c>
      <c r="H30">
        <v>3.7952914665243442E-4</v>
      </c>
    </row>
    <row r="31" spans="2:16" x14ac:dyDescent="0.2">
      <c r="B31" t="s">
        <v>145</v>
      </c>
      <c r="C31">
        <v>1.3224115789108324E-2</v>
      </c>
      <c r="D31">
        <v>1.3476281744130325E-2</v>
      </c>
      <c r="E31">
        <v>1.3476281744130325E-2</v>
      </c>
      <c r="F31">
        <v>4.63741759490793E-4</v>
      </c>
      <c r="G31">
        <v>3.9138943248532296E-4</v>
      </c>
      <c r="H31">
        <v>3.9138943248532296E-4</v>
      </c>
    </row>
    <row r="32" spans="2:16" x14ac:dyDescent="0.2">
      <c r="B32" t="s">
        <v>146</v>
      </c>
      <c r="C32">
        <v>1.1245704765540937E-2</v>
      </c>
      <c r="D32">
        <v>1.2098706276952557E-2</v>
      </c>
      <c r="E32">
        <v>1.2098706276952557E-2</v>
      </c>
      <c r="F32">
        <v>4.0918390543305262E-4</v>
      </c>
      <c r="G32">
        <v>2.6092628832354866E-4</v>
      </c>
      <c r="H32">
        <v>2.6092628832354866E-4</v>
      </c>
    </row>
    <row r="33" spans="2:8" x14ac:dyDescent="0.2">
      <c r="B33" t="s">
        <v>147</v>
      </c>
      <c r="C33">
        <v>1.0273853736420115E-2</v>
      </c>
      <c r="D33">
        <v>1.0481552467656918E-2</v>
      </c>
      <c r="E33">
        <v>1.0481552467656918E-2</v>
      </c>
      <c r="F33">
        <v>3.0916117299386198E-4</v>
      </c>
      <c r="G33">
        <v>2.2534543082488291E-4</v>
      </c>
      <c r="H33">
        <v>2.2534543082488291E-4</v>
      </c>
    </row>
    <row r="34" spans="2:8" x14ac:dyDescent="0.2">
      <c r="B34" t="s">
        <v>148</v>
      </c>
      <c r="C34">
        <v>9.7358647738710873E-3</v>
      </c>
      <c r="D34">
        <v>9.9724484906564409E-3</v>
      </c>
      <c r="E34">
        <v>9.9724484906564409E-3</v>
      </c>
      <c r="F34">
        <v>3.6371902705160231E-4</v>
      </c>
      <c r="G34">
        <v>2.0162485915910578E-4</v>
      </c>
      <c r="H34">
        <v>2.0162485915910578E-4</v>
      </c>
    </row>
    <row r="35" spans="2:8" x14ac:dyDescent="0.2">
      <c r="B35" t="s">
        <v>149</v>
      </c>
      <c r="C35">
        <v>9.1978758113220628E-3</v>
      </c>
      <c r="D35">
        <v>8.5948730234786733E-3</v>
      </c>
      <c r="E35">
        <v>8.5948730234786733E-3</v>
      </c>
      <c r="F35">
        <v>3.364401000227322E-4</v>
      </c>
      <c r="G35">
        <v>2.4906600249066007E-4</v>
      </c>
      <c r="H35">
        <v>2.4906600249066007E-4</v>
      </c>
    </row>
    <row r="36" spans="2:8" x14ac:dyDescent="0.2">
      <c r="B36" t="s">
        <v>150</v>
      </c>
      <c r="C36">
        <v>8.0524799555725217E-3</v>
      </c>
      <c r="D36">
        <v>7.9959271681839927E-3</v>
      </c>
      <c r="E36">
        <v>7.9959271681839927E-3</v>
      </c>
      <c r="F36">
        <v>2.6369629461241167E-4</v>
      </c>
      <c r="G36">
        <v>2.3720571665777147E-4</v>
      </c>
      <c r="H36">
        <v>2.3720571665777147E-4</v>
      </c>
    </row>
    <row r="37" spans="2:8" x14ac:dyDescent="0.2">
      <c r="B37" t="s">
        <v>151</v>
      </c>
      <c r="C37">
        <v>6.0046510013536478E-3</v>
      </c>
      <c r="D37">
        <v>5.8996166746526088E-3</v>
      </c>
      <c r="E37">
        <v>5.8996166746526088E-3</v>
      </c>
      <c r="F37">
        <v>2.000454648783813E-4</v>
      </c>
      <c r="G37">
        <v>8.3022000830220013E-5</v>
      </c>
      <c r="H37">
        <v>8.3022000830220013E-5</v>
      </c>
    </row>
    <row r="38" spans="2:8" x14ac:dyDescent="0.2">
      <c r="B38" t="s">
        <v>152</v>
      </c>
      <c r="C38">
        <v>4.30391170039221E-3</v>
      </c>
      <c r="D38">
        <v>4.3423574508864382E-3</v>
      </c>
      <c r="E38">
        <v>4.3423574508864382E-3</v>
      </c>
      <c r="F38">
        <v>1.7276653784951111E-4</v>
      </c>
      <c r="G38">
        <v>1.3046314416177433E-4</v>
      </c>
      <c r="H38">
        <v>1.3046314416177433E-4</v>
      </c>
    </row>
    <row r="39" spans="2:8" x14ac:dyDescent="0.2">
      <c r="B39" t="s">
        <v>153</v>
      </c>
      <c r="C39">
        <v>2.9849710180139522E-3</v>
      </c>
      <c r="D39">
        <v>3.2642549113560122E-3</v>
      </c>
      <c r="E39">
        <v>3.2642549113560122E-3</v>
      </c>
      <c r="F39">
        <v>5.4557854057740355E-5</v>
      </c>
      <c r="G39">
        <v>2.3720571665777151E-5</v>
      </c>
      <c r="H39">
        <v>2.3720571665777151E-5</v>
      </c>
    </row>
    <row r="40" spans="2:8" x14ac:dyDescent="0.2">
      <c r="B40" t="s">
        <v>154</v>
      </c>
      <c r="C40">
        <v>2.5684634341050288E-3</v>
      </c>
      <c r="D40">
        <v>2.6054144705318625E-3</v>
      </c>
      <c r="E40">
        <v>2.6054144705318625E-3</v>
      </c>
      <c r="F40">
        <v>1.0911570811548071E-4</v>
      </c>
      <c r="G40">
        <v>8.3022000830220013E-5</v>
      </c>
      <c r="H40">
        <v>8.3022000830220013E-5</v>
      </c>
    </row>
    <row r="41" spans="2:8" x14ac:dyDescent="0.2">
      <c r="B41" t="s">
        <v>155</v>
      </c>
      <c r="C41">
        <v>1.700739300961438E-3</v>
      </c>
      <c r="D41">
        <v>1.7668902731193092E-3</v>
      </c>
      <c r="E41">
        <v>1.7668902731193092E-3</v>
      </c>
      <c r="F41">
        <v>4.5464878381450289E-5</v>
      </c>
      <c r="G41">
        <v>3.5580857498665724E-5</v>
      </c>
      <c r="H41">
        <v>3.5580857498665724E-5</v>
      </c>
    </row>
    <row r="42" spans="2:8" x14ac:dyDescent="0.2">
      <c r="B42" t="s">
        <v>156</v>
      </c>
      <c r="C42">
        <v>1.3710041303668734E-3</v>
      </c>
      <c r="D42">
        <v>1.3476281744130324E-3</v>
      </c>
      <c r="E42">
        <v>1.3476281744130324E-3</v>
      </c>
      <c r="F42">
        <v>1.0002273243919065E-4</v>
      </c>
      <c r="G42">
        <v>5.9301429164442868E-5</v>
      </c>
      <c r="H42">
        <v>5.9301429164442868E-5</v>
      </c>
    </row>
    <row r="43" spans="2:8" x14ac:dyDescent="0.2">
      <c r="B43" t="s">
        <v>157</v>
      </c>
      <c r="C43">
        <v>8.8507861580646265E-4</v>
      </c>
      <c r="D43">
        <v>9.2836607570675567E-4</v>
      </c>
      <c r="E43">
        <v>9.2836607570675567E-4</v>
      </c>
      <c r="F43">
        <v>5.4557854057740355E-5</v>
      </c>
      <c r="G43">
        <v>4.7441143331554303E-5</v>
      </c>
      <c r="H43">
        <v>4.7441143331554303E-5</v>
      </c>
    </row>
    <row r="44" spans="2:8" x14ac:dyDescent="0.2">
      <c r="B44" t="s">
        <v>158</v>
      </c>
      <c r="C44">
        <v>7.6359723716635988E-4</v>
      </c>
      <c r="D44">
        <v>8.3852419741255364E-4</v>
      </c>
      <c r="E44">
        <v>8.3852419741255364E-4</v>
      </c>
      <c r="F44">
        <v>1.0002273243919065E-4</v>
      </c>
      <c r="G44">
        <v>5.9301429164442868E-5</v>
      </c>
      <c r="H44">
        <v>5.9301429164442868E-5</v>
      </c>
    </row>
    <row r="45" spans="2:8" x14ac:dyDescent="0.2">
      <c r="B45" t="s">
        <v>159</v>
      </c>
      <c r="C45">
        <v>4.5121654923466718E-4</v>
      </c>
      <c r="D45">
        <v>5.091039770004789E-4</v>
      </c>
      <c r="E45">
        <v>5.091039770004789E-4</v>
      </c>
      <c r="F45">
        <v>5.4557854057740355E-5</v>
      </c>
      <c r="G45">
        <v>2.3720571665777151E-5</v>
      </c>
      <c r="H45">
        <v>2.3720571665777151E-5</v>
      </c>
    </row>
    <row r="46" spans="2:8" x14ac:dyDescent="0.2">
      <c r="B46" t="s">
        <v>160</v>
      </c>
      <c r="C46">
        <v>4.1650758390892359E-4</v>
      </c>
      <c r="D46">
        <v>5.6899856252994702E-4</v>
      </c>
      <c r="E46">
        <v>5.6899856252994702E-4</v>
      </c>
      <c r="F46">
        <v>2.7278927028870177E-5</v>
      </c>
      <c r="G46">
        <v>2.3720571665777151E-5</v>
      </c>
      <c r="H46">
        <v>2.3720571665777151E-5</v>
      </c>
    </row>
    <row r="47" spans="2:8" x14ac:dyDescent="0.2">
      <c r="B47" t="s">
        <v>161</v>
      </c>
      <c r="C47">
        <v>1.3883586130297452E-4</v>
      </c>
      <c r="D47">
        <v>2.0963104935313841E-4</v>
      </c>
      <c r="E47">
        <v>2.0963104935313841E-4</v>
      </c>
      <c r="F47">
        <v>3.6371902705160236E-5</v>
      </c>
      <c r="G47" t="s">
        <v>119</v>
      </c>
      <c r="H47" t="s">
        <v>119</v>
      </c>
    </row>
    <row r="48" spans="2:8" x14ac:dyDescent="0.2">
      <c r="B48" t="s">
        <v>162</v>
      </c>
      <c r="C48">
        <v>1.7354482662871814E-4</v>
      </c>
      <c r="D48">
        <v>2.3957834211787245E-4</v>
      </c>
      <c r="E48">
        <v>2.3957834211787245E-4</v>
      </c>
      <c r="F48">
        <v>2.7278927028870177E-5</v>
      </c>
      <c r="G48">
        <v>2.3720571665777151E-5</v>
      </c>
      <c r="H48">
        <v>2.3720571665777151E-5</v>
      </c>
    </row>
    <row r="49" spans="2:8" x14ac:dyDescent="0.2">
      <c r="B49" t="s">
        <v>163</v>
      </c>
      <c r="C49">
        <v>1.2148137864010271E-4</v>
      </c>
      <c r="D49">
        <v>1.1978917105893622E-4</v>
      </c>
      <c r="E49">
        <v>1.1978917105893622E-4</v>
      </c>
      <c r="F49">
        <v>4.5464878381450289E-5</v>
      </c>
      <c r="G49">
        <v>3.5580857498665724E-5</v>
      </c>
      <c r="H49">
        <v>3.5580857498665724E-5</v>
      </c>
    </row>
    <row r="50" spans="2:8" x14ac:dyDescent="0.2">
      <c r="B50" t="s">
        <v>164</v>
      </c>
      <c r="C50">
        <v>5.2063447988615449E-5</v>
      </c>
      <c r="D50">
        <v>5.9894585529468111E-5</v>
      </c>
      <c r="E50">
        <v>5.9894585529468111E-5</v>
      </c>
      <c r="F50">
        <v>9.0929756762900591E-6</v>
      </c>
      <c r="G50">
        <v>1.1860285832888576E-5</v>
      </c>
      <c r="H50">
        <v>1.1860285832888576E-5</v>
      </c>
    </row>
    <row r="51" spans="2:8" x14ac:dyDescent="0.2">
      <c r="B51" t="s">
        <v>165</v>
      </c>
      <c r="C51">
        <v>5.2063447988615449E-5</v>
      </c>
      <c r="D51">
        <v>8.984187829420216E-5</v>
      </c>
      <c r="E51">
        <v>8.984187829420216E-5</v>
      </c>
      <c r="F51">
        <v>3.6371902705160236E-5</v>
      </c>
      <c r="G51">
        <v>2.3720571665777151E-5</v>
      </c>
      <c r="H51">
        <v>2.3720571665777151E-5</v>
      </c>
    </row>
    <row r="52" spans="2:8" x14ac:dyDescent="0.2">
      <c r="B52" t="s">
        <v>166</v>
      </c>
      <c r="C52">
        <v>3.470896532574363E-5</v>
      </c>
      <c r="D52">
        <v>5.9894585529468111E-5</v>
      </c>
      <c r="E52">
        <v>5.9894585529468111E-5</v>
      </c>
      <c r="F52">
        <v>9.0929756762900591E-6</v>
      </c>
      <c r="G52" t="s">
        <v>119</v>
      </c>
      <c r="H52" t="s">
        <v>119</v>
      </c>
    </row>
    <row r="53" spans="2:8" x14ac:dyDescent="0.2">
      <c r="B53" t="s">
        <v>167</v>
      </c>
      <c r="C53">
        <v>1.041268959772309E-4</v>
      </c>
      <c r="D53">
        <v>1.1978917105893622E-4</v>
      </c>
      <c r="E53">
        <v>1.1978917105893622E-4</v>
      </c>
      <c r="F53">
        <v>9.0929756762900591E-6</v>
      </c>
      <c r="G53" t="s">
        <v>119</v>
      </c>
      <c r="H53" t="s">
        <v>119</v>
      </c>
    </row>
    <row r="54" spans="2:8" x14ac:dyDescent="0.2">
      <c r="B54" t="s">
        <v>168</v>
      </c>
      <c r="C54">
        <v>3.470896532574363E-5</v>
      </c>
      <c r="D54">
        <v>5.9894585529468111E-5</v>
      </c>
      <c r="E54">
        <v>5.9894585529468111E-5</v>
      </c>
      <c r="F54">
        <v>0</v>
      </c>
      <c r="G54">
        <v>0</v>
      </c>
      <c r="H54">
        <v>0</v>
      </c>
    </row>
    <row r="55" spans="2:8" x14ac:dyDescent="0.2">
      <c r="B55" t="s">
        <v>169</v>
      </c>
      <c r="C55">
        <v>1.7354482662871815E-5</v>
      </c>
      <c r="D55">
        <v>2.9947292764734056E-5</v>
      </c>
      <c r="E55">
        <v>2.9947292764734056E-5</v>
      </c>
      <c r="F55">
        <v>9.0929756762900591E-6</v>
      </c>
      <c r="G55">
        <v>1.1860285832888576E-5</v>
      </c>
      <c r="H55">
        <v>1.1860285832888576E-5</v>
      </c>
    </row>
    <row r="56" spans="2:8" x14ac:dyDescent="0.2">
      <c r="B56" t="s">
        <v>170</v>
      </c>
      <c r="C56">
        <v>1.7354482662871815E-5</v>
      </c>
      <c r="D56" t="s">
        <v>119</v>
      </c>
      <c r="E56" t="s">
        <v>119</v>
      </c>
      <c r="F56">
        <v>0</v>
      </c>
      <c r="G56">
        <v>0</v>
      </c>
      <c r="H56">
        <v>0</v>
      </c>
    </row>
    <row r="57" spans="2:8" x14ac:dyDescent="0.2">
      <c r="B57" t="s">
        <v>171</v>
      </c>
      <c r="C57">
        <v>0</v>
      </c>
      <c r="D57">
        <v>0</v>
      </c>
      <c r="E57">
        <v>0</v>
      </c>
      <c r="F57">
        <v>9.0929756762900591E-6</v>
      </c>
      <c r="G57" t="s">
        <v>119</v>
      </c>
      <c r="H57" t="s">
        <v>119</v>
      </c>
    </row>
    <row r="58" spans="2:8" x14ac:dyDescent="0.2">
      <c r="B58" t="s">
        <v>172</v>
      </c>
      <c r="C58">
        <v>3.470896532574363E-5</v>
      </c>
      <c r="D58">
        <v>2.9947292764734056E-5</v>
      </c>
      <c r="E58">
        <v>2.9947292764734056E-5</v>
      </c>
      <c r="F58">
        <v>0</v>
      </c>
      <c r="G58">
        <v>0</v>
      </c>
      <c r="H58">
        <v>0</v>
      </c>
    </row>
    <row r="59" spans="2:8" x14ac:dyDescent="0.2">
      <c r="B59" t="s">
        <v>173</v>
      </c>
      <c r="C59">
        <v>1.7354482662871815E-5</v>
      </c>
      <c r="D59" t="s">
        <v>119</v>
      </c>
      <c r="E59" t="s">
        <v>119</v>
      </c>
      <c r="F59">
        <v>0</v>
      </c>
      <c r="G59">
        <v>0</v>
      </c>
      <c r="H59">
        <v>0</v>
      </c>
    </row>
    <row r="60" spans="2:8" x14ac:dyDescent="0.2">
      <c r="B60" t="s">
        <v>174</v>
      </c>
      <c r="C60">
        <v>0</v>
      </c>
      <c r="D60">
        <v>0</v>
      </c>
      <c r="E60">
        <v>0</v>
      </c>
      <c r="F60">
        <v>9.0929756762900591E-6</v>
      </c>
      <c r="G60">
        <v>1.1860285832888576E-5</v>
      </c>
      <c r="H60">
        <v>1.1860285832888576E-5</v>
      </c>
    </row>
    <row r="61" spans="2:8" x14ac:dyDescent="0.2">
      <c r="B61" t="s">
        <v>175</v>
      </c>
      <c r="C61">
        <v>1.7354482662871815E-5</v>
      </c>
      <c r="D61">
        <v>2.9947292764734056E-5</v>
      </c>
      <c r="E61">
        <v>2.9947292764734056E-5</v>
      </c>
      <c r="F61">
        <v>0</v>
      </c>
      <c r="G61">
        <v>0</v>
      </c>
      <c r="H61">
        <v>0</v>
      </c>
    </row>
    <row r="62" spans="2:8" x14ac:dyDescent="0.2">
      <c r="B62" t="s">
        <v>176</v>
      </c>
      <c r="C62">
        <v>0</v>
      </c>
      <c r="D62">
        <v>0</v>
      </c>
      <c r="E62">
        <v>0</v>
      </c>
      <c r="F62">
        <v>9.0929756762900591E-6</v>
      </c>
      <c r="G62" t="s">
        <v>119</v>
      </c>
      <c r="H62" t="s">
        <v>119</v>
      </c>
    </row>
    <row r="63" spans="2:8" x14ac:dyDescent="0.2">
      <c r="B63" t="s">
        <v>177</v>
      </c>
      <c r="C63">
        <v>0</v>
      </c>
      <c r="D63">
        <v>0</v>
      </c>
      <c r="E63">
        <v>0</v>
      </c>
      <c r="F63">
        <v>9.0929756762900591E-6</v>
      </c>
      <c r="G63" t="s">
        <v>119</v>
      </c>
      <c r="H63" t="s">
        <v>119</v>
      </c>
    </row>
    <row r="64" spans="2:8" x14ac:dyDescent="0.2">
      <c r="B64" t="s">
        <v>178</v>
      </c>
      <c r="C64">
        <v>1.7354482662871815E-5</v>
      </c>
      <c r="D64" t="s">
        <v>119</v>
      </c>
      <c r="E64" t="s">
        <v>119</v>
      </c>
      <c r="F64">
        <v>0</v>
      </c>
      <c r="G64">
        <v>0</v>
      </c>
      <c r="H64">
        <v>0</v>
      </c>
    </row>
  </sheetData>
  <phoneticPr fontId="2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7</vt:i4>
      </vt:variant>
    </vt:vector>
  </HeadingPairs>
  <TitlesOfParts>
    <vt:vector size="15" baseType="lpstr">
      <vt:lpstr>OBSAH</vt:lpstr>
      <vt:lpstr>1999 - 2025</vt:lpstr>
      <vt:lpstr>čerství absolventi</vt:lpstr>
      <vt:lpstr>vše _ kam</vt:lpstr>
      <vt:lpstr>vše_terc</vt:lpstr>
      <vt:lpstr>vše _ druh studia </vt:lpstr>
      <vt:lpstr>vše _ věk x dfst </vt:lpstr>
      <vt:lpstr>List1</vt:lpstr>
      <vt:lpstr>'vše _ druh studia '!Názvy_tisku</vt:lpstr>
      <vt:lpstr>'1999 - 2025'!Oblast_tisku</vt:lpstr>
      <vt:lpstr>OBSAH!Oblast_tisku</vt:lpstr>
      <vt:lpstr>'vše _ druh studia '!Oblast_tisku</vt:lpstr>
      <vt:lpstr>'vše _ kam'!Oblast_tisku</vt:lpstr>
      <vt:lpstr>'vše _ věk x dfst '!Oblast_tisku</vt:lpstr>
      <vt:lpstr>vše_terc!Oblast_tisku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KLEŇHOVÁ</dc:creator>
  <cp:lastModifiedBy>Palyzová Šárka</cp:lastModifiedBy>
  <cp:lastPrinted>2013-01-04T15:04:52Z</cp:lastPrinted>
  <dcterms:created xsi:type="dcterms:W3CDTF">2002-01-04T10:24:39Z</dcterms:created>
  <dcterms:modified xsi:type="dcterms:W3CDTF">2026-05-27T08:02:54Z</dcterms:modified>
</cp:coreProperties>
</file>